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488" tabRatio="796" firstSheet="1" activeTab="3"/>
  </bookViews>
  <sheets>
    <sheet name="pldt" sheetId="1" state="hidden" r:id="rId1"/>
    <sheet name="CIS" sheetId="2" r:id="rId2"/>
    <sheet name="CISa" sheetId="3" r:id="rId3"/>
    <sheet name="CBS" sheetId="4" r:id="rId4"/>
    <sheet name="CBSa" sheetId="5" r:id="rId5"/>
    <sheet name="P&amp;L1stQtr" sheetId="6" r:id="rId6"/>
    <sheet name="P&amp;L2ndQtr" sheetId="7" r:id="rId7"/>
  </sheets>
  <definedNames>
    <definedName name="_xlnm.Print_Area" localSheetId="3">'CBS'!$A$1:$E$62</definedName>
    <definedName name="_xlnm.Print_Area" localSheetId="1">'CIS'!$A$1:$H$72</definedName>
    <definedName name="_xlnm.Print_Area" localSheetId="2">'CISa'!$A$1:$H$70</definedName>
    <definedName name="_xlnm.Print_Titles" localSheetId="1">'CIS'!$10:$15</definedName>
  </definedNames>
  <calcPr fullCalcOnLoad="1"/>
</workbook>
</file>

<file path=xl/sharedStrings.xml><?xml version="1.0" encoding="utf-8"?>
<sst xmlns="http://schemas.openxmlformats.org/spreadsheetml/2006/main" count="323" uniqueCount="116">
  <si>
    <t>INDIVIDUAL QUARTER</t>
  </si>
  <si>
    <t>CURRENT</t>
  </si>
  <si>
    <t>YEAR</t>
  </si>
  <si>
    <t>QUARTER</t>
  </si>
  <si>
    <t>PRECEDING YEAR</t>
  </si>
  <si>
    <t>CORRESPONDING</t>
  </si>
  <si>
    <t>RM '000</t>
  </si>
  <si>
    <t>CUMULATIVE QUARTER</t>
  </si>
  <si>
    <t>TO DATE</t>
  </si>
  <si>
    <t>PERIOD</t>
  </si>
  <si>
    <t>a)</t>
  </si>
  <si>
    <t>Turnover</t>
  </si>
  <si>
    <t>Investment income</t>
  </si>
  <si>
    <t>Other income including interest income</t>
  </si>
  <si>
    <t>Operating profit/(loss) before interest</t>
  </si>
  <si>
    <t>on borrowings, depreciation and amortisation,</t>
  </si>
  <si>
    <t>and extraordinary items.</t>
  </si>
  <si>
    <t>Interest on borrowings</t>
  </si>
  <si>
    <t>Depreciation and amortisation</t>
  </si>
  <si>
    <t>Exceptional items</t>
  </si>
  <si>
    <t xml:space="preserve">Operating profit/(loss) after interest </t>
  </si>
  <si>
    <t>and exceptional items but before income tax,</t>
  </si>
  <si>
    <t>minority interests and extraordinary items.</t>
  </si>
  <si>
    <t xml:space="preserve">exceptional items, income tax, minority interests </t>
  </si>
  <si>
    <t>Profit/(loss) before taxation, minority interests</t>
  </si>
  <si>
    <t>Share in the results of associated companies.</t>
  </si>
  <si>
    <t>Taxation</t>
  </si>
  <si>
    <t>b)</t>
  </si>
  <si>
    <t>c)</t>
  </si>
  <si>
    <t>d)</t>
  </si>
  <si>
    <t>e)</t>
  </si>
  <si>
    <t>f)</t>
  </si>
  <si>
    <t>g)</t>
  </si>
  <si>
    <t>h)</t>
  </si>
  <si>
    <t>i)</t>
  </si>
  <si>
    <t xml:space="preserve">    minority interests</t>
  </si>
  <si>
    <t>i)  Profit/(loss) after taxation before deducting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</si>
  <si>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</si>
  <si>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</si>
  <si>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</si>
  <si>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</si>
  <si>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</si>
  <si>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</si>
  <si>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</si>
  <si>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</si>
  <si>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</si>
  <si>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</si>
  <si>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</si>
  <si>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</si>
  <si>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</si>
  <si>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</si>
  <si>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</si>
  <si>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>AS AT</t>
  </si>
  <si>
    <t>END OF</t>
  </si>
  <si>
    <t>PRECEDING</t>
  </si>
  <si>
    <t>FINANCIAL</t>
  </si>
  <si>
    <t>YEAR END</t>
  </si>
  <si>
    <t xml:space="preserve">      Trade Debtors</t>
  </si>
  <si>
    <t xml:space="preserve">       Trade Creditors</t>
  </si>
  <si>
    <t>31/03/1999</t>
  </si>
  <si>
    <t>LESS : CURRENT LIABILITIES</t>
  </si>
  <si>
    <t>CURRENT ASSETS</t>
  </si>
  <si>
    <t>FIXED ASSETS</t>
  </si>
  <si>
    <t xml:space="preserve">       Amount due to a related company</t>
  </si>
  <si>
    <t xml:space="preserve">      Cash and bank balances</t>
  </si>
  <si>
    <t xml:space="preserve">      Deposits</t>
  </si>
  <si>
    <t xml:space="preserve">      Amount due from a related company</t>
  </si>
  <si>
    <t xml:space="preserve">      Other Debtors, deposits and prepayments</t>
  </si>
  <si>
    <t>Jul'99 - Sep'99</t>
  </si>
  <si>
    <t>NATIONWIDE EXPRESS COURIER SERVICES BERHAD</t>
  </si>
  <si>
    <t>%</t>
  </si>
  <si>
    <t>Total Expense</t>
  </si>
  <si>
    <t>Net Profit/(Loss)</t>
  </si>
  <si>
    <t>NFF</t>
  </si>
  <si>
    <t>Other/Interest Income</t>
  </si>
  <si>
    <t>Apr'99 - Jun'99</t>
  </si>
  <si>
    <t>YTD</t>
  </si>
  <si>
    <t>Increase/(Decrease)</t>
  </si>
  <si>
    <t>Apr'98 - Jun'98</t>
  </si>
  <si>
    <t>Jul'98 - Sep'98</t>
  </si>
  <si>
    <t>NEP</t>
  </si>
  <si>
    <t>SID$</t>
  </si>
  <si>
    <t>RM</t>
  </si>
  <si>
    <t>INVESTMENT IN ASSOCIATED COMPANIES</t>
  </si>
  <si>
    <t>SHAREHOLDERS' FUNDS</t>
  </si>
  <si>
    <t>LONG TERM INVESTMENTS</t>
  </si>
  <si>
    <t>INTANGIBLE ASSETS</t>
  </si>
  <si>
    <t xml:space="preserve">      Stocks</t>
  </si>
  <si>
    <t xml:space="preserve">      Short Term Investments</t>
  </si>
  <si>
    <t>MINORITY INTERESTS</t>
  </si>
  <si>
    <t>LONG TERM BORROWINGS</t>
  </si>
  <si>
    <t xml:space="preserve">         Share Capital</t>
  </si>
  <si>
    <t xml:space="preserve">         Reserves</t>
  </si>
  <si>
    <t xml:space="preserve">         Hire Purchase Creditors</t>
  </si>
  <si>
    <t xml:space="preserve">         Deferred Taxation</t>
  </si>
  <si>
    <t>OTHER LONG TERM LIABILITIES</t>
  </si>
  <si>
    <t>NET CURRENT ASSETS</t>
  </si>
  <si>
    <t>NET TANGIBLE ASSETS PER SHARE (SEN)</t>
  </si>
  <si>
    <t xml:space="preserve">       Provision Taxation</t>
  </si>
  <si>
    <t xml:space="preserve">       Dividend Payable</t>
  </si>
  <si>
    <t xml:space="preserve">       Other Creditors</t>
  </si>
  <si>
    <t>(COMPANY NO: 133096-M)</t>
  </si>
  <si>
    <t>(Incorporated in Malaysia)</t>
  </si>
  <si>
    <t>The figures have not been audited.</t>
  </si>
  <si>
    <t xml:space="preserve">RM '000  </t>
  </si>
  <si>
    <t>N/A</t>
  </si>
  <si>
    <t>i)  Basic [ (based on 1999: 19,082,000) (1998: 19,082,000</t>
  </si>
  <si>
    <t xml:space="preserve">    ordinary shares ) (sen) ]</t>
  </si>
  <si>
    <t>ii)  Fully diluted [ (based on 1999: 19,082,000) (1998: 19,082,000</t>
  </si>
  <si>
    <t>(COMPANY NO:133096-M)</t>
  </si>
  <si>
    <t>(Incorporated In Malaysia)</t>
  </si>
  <si>
    <t>CONSOLIDATED INCOME STATEMENT FOR THE QUARTER ENDED 31 DECEMBER 1999</t>
  </si>
  <si>
    <t>31/12/1999</t>
  </si>
  <si>
    <t>31/12/1998</t>
  </si>
  <si>
    <t>CONSOLIDATED BALANCE SHEET AS AT 31 DECEMBER 1999</t>
  </si>
  <si>
    <t xml:space="preserve">      Bank Deposits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</si>
</sst>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#,##0.0"/>
    <numFmt numFmtId="173" formatCode="General_)"/>
    <numFmt numFmtId="174" formatCode="#,##0.000"/>
    <numFmt numFmtId="175" formatCode="#,##0.0000"/>
    <numFmt numFmtId="176" formatCode="#,##0.0_);\(#,##0.0\)"/>
    <numFmt numFmtId="177" formatCode="0.0"/>
    <numFmt numFmtId="178" formatCode="0.000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#,##0.000_);\(#,##0.000\)"/>
    <numFmt numFmtId="183" formatCode="#,##0.0000_);\(#,##0.0000\)"/>
    <numFmt numFmtId="184" formatCode="_-* #,##0.0000_-;\-* #,##0.0000_-;_-* &quot;-&quot;??_-;_-@_-"/>
    <numFmt numFmtId="185" formatCode="0_)"/>
    <numFmt numFmtId="186" formatCode="0.0_)"/>
    <numFmt numFmtId="187" formatCode="0.00_)"/>
    <numFmt numFmtId="188" formatCode="_(* #,##0.0_);_(* \(#,##0.0\);_(* &quot;-&quot;?_);_(@_)"/>
    <numFmt numFmtId="189" formatCode="0.0%"/>
    <numFmt numFmtId="190" formatCode="0.0000"/>
    <numFmt numFmtId="191" formatCode="#,##0&quot;RM&quot;;\-#,##0&quot;RM&quot;"/>
    <numFmt numFmtId="192" formatCode="#,##0&quot;RM&quot;;[Red]\-#,##0&quot;RM&quot;"/>
    <numFmt numFmtId="193" formatCode="#,##0.00&quot;RM&quot;;\-#,##0.00&quot;RM&quot;"/>
    <numFmt numFmtId="194" formatCode="#,##0.00&quot;RM&quot;;[Red]\-#,##0.00&quot;RM&quot;"/>
    <numFmt numFmtId="195" formatCode="_-* #,##0&quot;RM&quot;_-;\-* #,##0&quot;RM&quot;_-;_-* &quot;-&quot;&quot;RM&quot;_-;_-@_-"/>
    <numFmt numFmtId="196" formatCode="_-* #,##0_R_M_-;\-* #,##0_R_M_-;_-* &quot;-&quot;_R_M_-;_-@_-"/>
    <numFmt numFmtId="197" formatCode="_-* #,##0.00&quot;RM&quot;_-;\-* #,##0.00&quot;RM&quot;_-;_-* &quot;-&quot;??&quot;RM&quot;_-;_-@_-"/>
    <numFmt numFmtId="198" formatCode="_-* #,##0.00_R_M_-;\-* #,##0.00_R_M_-;_-* &quot;-&quot;??_R_M_-;_-@_-"/>
    <numFmt numFmtId="199" formatCode="&quot;RM&quot;#,##0_);\(&quot;RM&quot;#,##0\)"/>
    <numFmt numFmtId="200" formatCode="&quot;RM&quot;#,##0_);[Red]\(&quot;RM&quot;#,##0\)"/>
    <numFmt numFmtId="201" formatCode="&quot;RM&quot;#,##0.00_);\(&quot;RM&quot;#,##0.00\)"/>
    <numFmt numFmtId="202" formatCode="&quot;RM&quot;#,##0.00_);[Red]\(&quot;RM&quot;#,##0.00\)"/>
    <numFmt numFmtId="203" formatCode="_(&quot;RM&quot;* #,##0_);_(&quot;RM&quot;* \(#,##0\);_(&quot;RM&quot;* &quot;-&quot;_);_(@_)"/>
    <numFmt numFmtId="204" formatCode="_(&quot;RM&quot;* #,##0.00_);_(&quot;RM&quot;* \(#,##0.00\);_(&quot;RM&quot;* &quot;-&quot;??_);_(@_)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-* #,##0.0_$_-;\-* #,##0.0_$_-;_-* &quot;-&quot;??_$_-;_-@_-"/>
    <numFmt numFmtId="214" formatCode="_-* #,##0_$_-;\-* #,##0_$_-;_-* &quot;-&quot;??_$_-;_-@_-"/>
    <numFmt numFmtId="215" formatCode="_-* #,##0.000_$_-;\-* #,##0.000_$_-;_-* &quot;-&quot;??_$_-;_-@_-"/>
    <numFmt numFmtId="216" formatCode="_-* #,##0.0000_$_-;\-* #,##0.0000_$_-;_-* &quot;-&quot;??_$_-;_-@_-"/>
    <numFmt numFmtId="217" formatCode="&quot;£&quot;\ #,##0;\-&quot;£&quot;\ #,##0"/>
    <numFmt numFmtId="218" formatCode="&quot;£&quot;\ #,##0;[Red]\-&quot;£&quot;\ #,##0"/>
    <numFmt numFmtId="219" formatCode="&quot;£&quot;\ #,##0.00;\-&quot;£&quot;\ #,##0.00"/>
    <numFmt numFmtId="220" formatCode="&quot;£&quot;\ #,##0.00;[Red]\-&quot;£&quot;\ #,##0.00"/>
    <numFmt numFmtId="221" formatCode="_-&quot;£&quot;\ * #,##0_-;\-&quot;£&quot;\ * #,##0_-;_-&quot;£&quot;\ * &quot;-&quot;_-;_-@_-"/>
    <numFmt numFmtId="222" formatCode="_-&quot;£&quot;\ * #,##0.00_-;\-&quot;£&quot;\ * #,##0.00_-;_-&quot;£&quot;\ * &quot;-&quot;??_-;_-@_-"/>
    <numFmt numFmtId="223" formatCode="_(* #,##0.0_);_(* \(#,##0.0\);_(* &quot;-&quot;??_);_(@_)"/>
    <numFmt numFmtId="224" formatCode="_(* #,##0_);_(* \(#,##0\);_(* &quot;-&quot;??_);_(@_)"/>
    <numFmt numFmtId="225" formatCode="_(* #,##0.000_);_(* \(#,##0.000\);_(* &quot;-&quot;??_);_(@_)"/>
    <numFmt numFmtId="226" formatCode="_(* #,##0.0000_);_(* \(#,##0.0000\);_(* &quot;-&quot;??_);_(@_)"/>
    <numFmt numFmtId="227" formatCode="_(* #,##0.00000_);_(* \(#,##0.00000\);_(* &quot;-&quot;??_);_(@_)"/>
    <numFmt numFmtId="228" formatCode="0.000000"/>
    <numFmt numFmtId="229" formatCode="0.00000"/>
    <numFmt numFmtId="230" formatCode="0.0000000"/>
    <numFmt numFmtId="231" formatCode="&quot;$&quot;#,##0.000\);\(&quot;$&quot;#,##0.000\)"/>
    <numFmt numFmtId="232" formatCode="&quot;$&quot;#,##0.000\);\(&quot;$&quot;#,##0.000"/>
    <numFmt numFmtId="233" formatCode="&quot;$&quot;#,##0.000_);\(&quot;$&quot;#,##0.00\)"/>
    <numFmt numFmtId="234" formatCode="&quot;$&quot;##,#00,\7\9\5_);\(&quot;$&quot;#,##0.00\)"/>
    <numFmt numFmtId="235" formatCode="&quot;$&quot;#,##0.0\7\9\5_);\(&quot;$&quot;#,##0.00\)"/>
    <numFmt numFmtId="236" formatCode="dd/mm"/>
    <numFmt numFmtId="237" formatCode="dd\-mmm_)"/>
    <numFmt numFmtId="238" formatCode="dd\-mmm\-yy_)"/>
    <numFmt numFmtId="239" formatCode="mm/dd"/>
    <numFmt numFmtId="240" formatCode="#,##0\ &quot;DM&quot;;\-#,##0\ &quot;DM&quot;"/>
    <numFmt numFmtId="241" formatCode="#,##0\ &quot;DM&quot;;[Red]\-#,##0\ &quot;DM&quot;"/>
    <numFmt numFmtId="242" formatCode="#,##0.00\ &quot;DM&quot;;\-#,##0.00\ &quot;DM&quot;"/>
    <numFmt numFmtId="243" formatCode="#,##0.00\ &quot;DM&quot;;[Red]\-#,##0.00\ &quot;DM&quot;"/>
    <numFmt numFmtId="244" formatCode="_-* #,##0\ &quot;DM&quot;_-;\-* #,##0\ &quot;DM&quot;_-;_-* &quot;-&quot;\ &quot;DM&quot;_-;_-@_-"/>
    <numFmt numFmtId="245" formatCode="_-* #,##0\ _D_M_-;\-* #,##0\ _D_M_-;_-* &quot;-&quot;\ _D_M_-;_-@_-"/>
    <numFmt numFmtId="246" formatCode="_-* #,##0.00\ &quot;DM&quot;_-;\-* #,##0.00\ &quot;DM&quot;_-;_-* &quot;-&quot;??\ &quot;DM&quot;_-;_-@_-"/>
    <numFmt numFmtId="247" formatCode="_-* #,##0.00\ _D_M_-;\-* #,##0.00\ _D_M_-;_-* &quot;-&quot;??\ _D_M_-;_-@_-"/>
    <numFmt numFmtId="248" formatCode="mm/dd_)"/>
    <numFmt numFmtId="249" formatCode="0.000_)"/>
    <numFmt numFmtId="250" formatCode="00000"/>
    <numFmt numFmtId="251" formatCode="&quot;£&quot;#,##0;\-&quot;£&quot;#,##0"/>
    <numFmt numFmtId="252" formatCode="&quot;£&quot;#,##0;[Red]\-&quot;£&quot;#,##0"/>
    <numFmt numFmtId="253" formatCode="&quot;£&quot;#,##0.00;\-&quot;£&quot;#,##0.00"/>
    <numFmt numFmtId="254" formatCode="&quot;£&quot;#,##0.00;[Red]\-&quot;£&quot;#,##0.00"/>
    <numFmt numFmtId="255" formatCode="_-&quot;£&quot;* #,##0_-;\-&quot;£&quot;* #,##0_-;_-&quot;£&quot;* &quot;-&quot;_-;_-@_-"/>
    <numFmt numFmtId="256" formatCode="_-&quot;£&quot;* #,##0.00_-;\-&quot;£&quot;* #,##0.00_-;_-&quot;£&quot;* &quot;-&quot;??_-;_-@_-"/>
    <numFmt numFmtId="257" formatCode=";;;"/>
    <numFmt numFmtId="258" formatCode="#,##0.0_);[Red]\(#,##0.0\)"/>
    <numFmt numFmtId="259" formatCode="&quot;IR£&quot;#,##0;\-&quot;IR£&quot;#,##0"/>
    <numFmt numFmtId="260" formatCode="&quot;IR£&quot;#,##0;[Red]\-&quot;IR£&quot;#,##0"/>
    <numFmt numFmtId="261" formatCode="&quot;IR£&quot;#,##0.00;\-&quot;IR£&quot;#,##0.00"/>
    <numFmt numFmtId="262" formatCode="&quot;IR£&quot;#,##0.00;[Red]\-&quot;IR£&quot;#,##0.00"/>
    <numFmt numFmtId="263" formatCode="_-&quot;IR£&quot;* #,##0_-;\-&quot;IR£&quot;* #,##0_-;_-&quot;IR£&quot;* &quot;-&quot;_-;_-@_-"/>
    <numFmt numFmtId="264" formatCode="_-&quot;IR£&quot;* #,##0.00_-;\-&quot;IR£&quot;* #,##0.00_-;_-&quot;IR£&quot;* &quot;-&quot;??_-;_-@_-"/>
    <numFmt numFmtId="265" formatCode="#,##0;[Red]\-#,##0\ "/>
    <numFmt numFmtId="266" formatCode="#,##0.00;[Red]\-#,##0.00\ "/>
    <numFmt numFmtId="267" formatCode="0.00%;[Red]\-0.00%"/>
    <numFmt numFmtId="268" formatCode="#,##0.00%;[Red]\-#,##0.00%"/>
    <numFmt numFmtId="269" formatCode="[Red]#,##0.00%;\-#,##0.00%"/>
    <numFmt numFmtId="270" formatCode="[Red]#,##0.00;\-#,##0.00"/>
    <numFmt numFmtId="271" formatCode="[Red]\+#,##0.00;\-#,##0.00"/>
    <numFmt numFmtId="272" formatCode="\+#,##0;[Red]\-#,##0"/>
    <numFmt numFmtId="273" formatCode="[Red]\-#,##0.00%;\+#,##0.00%"/>
    <numFmt numFmtId="274" formatCode="\+#,##0.00;[Red]\-#,##0.00"/>
    <numFmt numFmtId="275" formatCode="\+#,##0.00;[Red]\-#,##0.00\ "/>
    <numFmt numFmtId="276" formatCode="\-#,##0;[Red]\+#,##0"/>
    <numFmt numFmtId="277" formatCode="\-#,##0;\+#,##0"/>
    <numFmt numFmtId="278" formatCode="\-#,##0.00;\+#,##0.00"/>
    <numFmt numFmtId="279" formatCode="[Blue]\-#,##0.00%;\+#,##0.00%"/>
    <numFmt numFmtId="280" formatCode="_(&quot;$&quot;* #,##0.0_);_(&quot;$&quot;* \(#,##0.0\);_(&quot;$&quot;* &quot;-&quot;??_);_(@_)"/>
    <numFmt numFmtId="281" formatCode="&quot;$&quot;#,##0.000_);[Red]\(&quot;$&quot;#,##0.000\)"/>
    <numFmt numFmtId="282" formatCode="_(&quot;$&quot;* #,##0.000_);_(&quot;$&quot;* \(#,##0.000\);_(&quot;$&quot;* &quot;-&quot;??_);_(@_)"/>
    <numFmt numFmtId="283" formatCode="_(&quot;$&quot;* #,##0.0000_);_(&quot;$&quot;* \(#,##0.0000\);_(&quot;$&quot;* &quot;-&quot;??_);_(@_)"/>
    <numFmt numFmtId="284" formatCode="_(&quot;$&quot;* #,##0_);_(&quot;$&quot;* \(#,##0\);_(&quot;$&quot;* &quot;-&quot;??_);_(@_)"/>
    <numFmt numFmtId="285" formatCode="&quot;\&quot;#,##0;&quot;\&quot;\-#,##0"/>
    <numFmt numFmtId="286" formatCode="&quot;\&quot;#,##0;[Red]&quot;\&quot;\-#,##0"/>
    <numFmt numFmtId="287" formatCode="&quot;\&quot;#,##0.00;&quot;\&quot;\-#,##0.00"/>
    <numFmt numFmtId="288" formatCode="&quot;\&quot;#,##0.00;[Red]&quot;\&quot;\-#,##0.00"/>
    <numFmt numFmtId="289" formatCode="_ &quot;\&quot;* #,##0_ ;_ &quot;\&quot;* \-#,##0_ ;_ &quot;\&quot;* &quot;-&quot;_ ;_ @_ "/>
    <numFmt numFmtId="290" formatCode="_ * #,##0_ ;_ * \-#,##0_ ;_ * &quot;-&quot;_ ;_ @_ "/>
    <numFmt numFmtId="291" formatCode="_ &quot;\&quot;* #,##0.00_ ;_ &quot;\&quot;* \-#,##0.00_ ;_ &quot;\&quot;* &quot;-&quot;??_ ;_ @_ "/>
    <numFmt numFmtId="292" formatCode="_ * #,##0.00_ ;_ * \-#,##0.00_ ;_ * &quot;-&quot;??_ ;_ @_ "/>
    <numFmt numFmtId="293" formatCode="\$#,##0_);\(\$#,##0\)"/>
    <numFmt numFmtId="294" formatCode="\$#,##0_);[Red]\(\$#,##0\)"/>
    <numFmt numFmtId="295" formatCode="\$#,##0.00_);\(\$#,##0.00\)"/>
    <numFmt numFmtId="296" formatCode="\$#,##0.00_);[Red]\(\$#,##0.00\)"/>
    <numFmt numFmtId="297" formatCode="_(&quot;$&quot;* #,##0.00000_);_(&quot;$&quot;* \(#,##0.00000\);_(&quot;$&quot;* &quot;-&quot;??_);_(@_)"/>
    <numFmt numFmtId="298" formatCode="_(&quot;$&quot;* #,##0.000000_);_(&quot;$&quot;* \(#,##0.000000\);_(&quot;$&quot;* &quot;-&quot;??_);_(@_)"/>
    <numFmt numFmtId="299" formatCode="&quot;++++&quot;"/>
    <numFmt numFmtId="300" formatCode="0######"/>
    <numFmt numFmtId="301" formatCode="&quot;$&quot;#,##0.00"/>
    <numFmt numFmtId="302" formatCode="0_);[Red]\(0\)"/>
    <numFmt numFmtId="303" formatCode="mmmm\ d\,\ yyyy"/>
    <numFmt numFmtId="304" formatCode="#,##0&quot;£&quot;_);\(#,##0&quot;£&quot;\)"/>
    <numFmt numFmtId="305" formatCode="#,##0&quot;£&quot;_);[Red]\(#,##0&quot;£&quot;\)"/>
    <numFmt numFmtId="306" formatCode="#,##0.00&quot;£&quot;_);\(#,##0.00&quot;£&quot;\)"/>
    <numFmt numFmtId="307" formatCode="#,##0.00&quot;£&quot;_);[Red]\(#,##0.00&quot;£&quot;\)"/>
    <numFmt numFmtId="308" formatCode="_ * #,##0_)&quot;£&quot;_ ;_ * \(#,##0\)&quot;£&quot;_ ;_ * &quot;-&quot;_)&quot;£&quot;_ ;_ @_ "/>
    <numFmt numFmtId="309" formatCode="_ * #,##0_)_£_ ;_ * \(#,##0\)_£_ ;_ * &quot;-&quot;_)_£_ ;_ @_ "/>
    <numFmt numFmtId="310" formatCode="_ * #,##0.00_)&quot;£&quot;_ ;_ * \(#,##0.00\)&quot;£&quot;_ ;_ * &quot;-&quot;??_)&quot;£&quot;_ ;_ @_ "/>
    <numFmt numFmtId="311" formatCode="_ * #,##0.00_)_£_ ;_ * \(#,##0.00\)_£_ ;_ * &quot;-&quot;??_)_£_ ;_ @_ "/>
    <numFmt numFmtId="312" formatCode="#,##0\ &quot;F&quot;;\-#,##0\ &quot;F&quot;"/>
    <numFmt numFmtId="313" formatCode="#,##0\ &quot;F&quot;;[Red]\-#,##0\ &quot;F&quot;"/>
    <numFmt numFmtId="314" formatCode="#,##0.00\ &quot;F&quot;;\-#,##0.00\ &quot;F&quot;"/>
    <numFmt numFmtId="315" formatCode="#,##0.00\ &quot;F&quot;;[Red]\-#,##0.00\ &quot;F&quot;"/>
    <numFmt numFmtId="316" formatCode="_-* #,##0\ &quot;F&quot;_-;\-* #,##0\ &quot;F&quot;_-;_-* &quot;-&quot;\ &quot;F&quot;_-;_-@_-"/>
    <numFmt numFmtId="317" formatCode="_-* #,##0\ _F_-;\-* #,##0\ _F_-;_-* &quot;-&quot;\ _F_-;_-@_-"/>
    <numFmt numFmtId="318" formatCode="_-* #,##0.00\ &quot;F&quot;_-;\-* #,##0.00\ &quot;F&quot;_-;_-* &quot;-&quot;??\ &quot;F&quot;_-;_-@_-"/>
    <numFmt numFmtId="319" formatCode="_-* #,##0.00\ _F_-;\-* #,##0.00\ _F_-;_-* &quot;-&quot;??\ _F_-;_-@_-"/>
    <numFmt numFmtId="320" formatCode="#,##0&quot; F&quot;_);\(#,##0&quot; F&quot;\)"/>
    <numFmt numFmtId="321" formatCode="#,##0&quot; F&quot;_);[Red]\(#,##0&quot; F&quot;\)"/>
    <numFmt numFmtId="322" formatCode="#,##0.00&quot; F&quot;_);\(#,##0.00&quot; F&quot;\)"/>
    <numFmt numFmtId="323" formatCode="#,##0.00&quot; F&quot;_);[Red]\(#,##0.00&quot; F&quot;\)"/>
    <numFmt numFmtId="324" formatCode="#,##0&quot; $&quot;;\-#,##0&quot; $&quot;"/>
    <numFmt numFmtId="325" formatCode="#,##0&quot; $&quot;;[Red]\-#,##0&quot; $&quot;"/>
    <numFmt numFmtId="326" formatCode="#,##0.00&quot; $&quot;;\-#,##0.00&quot; $&quot;"/>
    <numFmt numFmtId="327" formatCode="#,##0.00&quot; $&quot;;[Red]\-#,##0.00&quot; $&quot;"/>
    <numFmt numFmtId="328" formatCode="d\.m\.yy"/>
    <numFmt numFmtId="329" formatCode="d\.mmm\.yy"/>
    <numFmt numFmtId="330" formatCode="d\.mmm"/>
    <numFmt numFmtId="331" formatCode="mmm\.yy"/>
    <numFmt numFmtId="332" formatCode="d\.m\.yy\ h:mm"/>
    <numFmt numFmtId="333" formatCode="0&quot;  &quot;"/>
    <numFmt numFmtId="334" formatCode="0.00&quot;  &quot;"/>
    <numFmt numFmtId="335" formatCode="0.0&quot;  &quot;"/>
    <numFmt numFmtId="336" formatCode="0.000&quot;  &quot;"/>
    <numFmt numFmtId="337" formatCode="0.0000&quot;  &quot;"/>
    <numFmt numFmtId="338" formatCode="0.00000&quot;  &quot;"/>
    <numFmt numFmtId="339" formatCode="#,##0.0;[Red]\-#,##0.0"/>
    <numFmt numFmtId="340" formatCode="#,##0.000;[Red]\-#,##0.000"/>
    <numFmt numFmtId="341" formatCode="&quot;Cr$&quot;\ #,##0_);\(&quot;Cr$&quot;\ #,##0\)"/>
    <numFmt numFmtId="342" formatCode="&quot;Cr$&quot;\ #,##0_);[Red]\(&quot;Cr$&quot;\ #,##0\)"/>
    <numFmt numFmtId="343" formatCode="&quot;Cr$&quot;\ #,##0.00_);\(&quot;Cr$&quot;\ #,##0.00\)"/>
    <numFmt numFmtId="344" formatCode="&quot;Cr$&quot;\ #,##0.00_);[Red]\(&quot;Cr$&quot;\ #,##0.00\)"/>
    <numFmt numFmtId="345" formatCode="_(&quot;Cr$&quot;\ * #,##0_);_(&quot;Cr$&quot;\ * \(#,##0\);_(&quot;Cr$&quot;\ * &quot;-&quot;_);_(@_)"/>
    <numFmt numFmtId="346" formatCode="_(&quot;Cr$&quot;\ * #,##0.00_);_(&quot;Cr$&quot;\ * \(#,##0.00\);_(&quot;Cr$&quot;\ * &quot;-&quot;??_);_(@_)"/>
    <numFmt numFmtId="347" formatCode="_(&quot;$&quot;* #,##0_);_(&quot;$&quot;* \(#,##0\+;_(&quot;$&quot;* &quot;-&quot;_);_(@_)"/>
    <numFmt numFmtId="348" formatCode="&quot;RD$&quot;#,##0_);\(&quot;RD$&quot;#,##0\)"/>
    <numFmt numFmtId="349" formatCode="&quot;RD$&quot;#,##0_);[Red]\(&quot;RD$&quot;#,##0\)"/>
    <numFmt numFmtId="350" formatCode="&quot;RD$&quot;#,##0.00_);\(&quot;RD$&quot;#,##0.00\)"/>
    <numFmt numFmtId="351" formatCode="&quot;RD$&quot;#,##0.00_);[Red]\(&quot;RD$&quot;#,##0.00\)"/>
    <numFmt numFmtId="352" formatCode="_(&quot;RD$&quot;* #,##0_);_(&quot;RD$&quot;* \(#,##0\);_(&quot;RD$&quot;* &quot;-&quot;_);_(@_)"/>
    <numFmt numFmtId="353" formatCode="_(&quot;RD$&quot;* #,##0.00_);_(&quot;RD$&quot;* \(#,##0.00\);_(&quot;RD$&quot;* &quot;-&quot;??_);_(@_)"/>
    <numFmt numFmtId="354" formatCode="&quot;$&quot;#,##0_-;&quot;$&quot;#,##0\-"/>
    <numFmt numFmtId="355" formatCode="&quot;$&quot;#,##0_-;[Red]&quot;$&quot;#,##0\-"/>
    <numFmt numFmtId="356" formatCode="&quot;$&quot;#,##0.00_-;&quot;$&quot;#,##0.00\-"/>
    <numFmt numFmtId="357" formatCode="&quot;$&quot;#,##0.00_-;[Red]&quot;$&quot;#,##0.00\-"/>
    <numFmt numFmtId="358" formatCode="_-&quot;$&quot;* #,##0_-;_-&quot;$&quot;* #,##0\-;_-&quot;$&quot;* &quot;-&quot;_-;_-@_-"/>
    <numFmt numFmtId="359" formatCode="_-* #,##0_-;_-* #,##0\-;_-* &quot;-&quot;_-;_-@_-"/>
    <numFmt numFmtId="360" formatCode="_-&quot;$&quot;* #,##0.00_-;_-&quot;$&quot;* #,##0.00\-;_-&quot;$&quot;* &quot;-&quot;??_-;_-@_-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Geneva"/>
      <family val="0"/>
    </font>
    <font>
      <sz val="11"/>
      <name val="–¾’©"/>
      <family val="0"/>
    </font>
    <font>
      <sz val="10"/>
      <name val="Times New Roman"/>
      <family val="0"/>
    </font>
    <font>
      <sz val="10"/>
      <name val="Helv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10"/>
      <name val="Courier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Arial"/>
      <family val="0"/>
    </font>
    <font>
      <sz val="10"/>
      <name val="Palatino"/>
      <family val="0"/>
    </font>
    <font>
      <sz val="10"/>
      <name val="Clarendon Condensed"/>
      <family val="0"/>
    </font>
    <font>
      <sz val="11"/>
      <name val="CG Omega"/>
      <family val="0"/>
    </font>
    <font>
      <sz val="10"/>
      <name val="Book Antiqua"/>
      <family val="0"/>
    </font>
    <font>
      <sz val="24"/>
      <color indexed="13"/>
      <name val="Helv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1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1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8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55" fontId="1" fillId="0" borderId="0" applyFont="0" applyFill="0" applyBorder="0" applyAlignment="0" applyProtection="0"/>
    <xf numFmtId="316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316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1" fontId="1" fillId="0" borderId="1" applyFont="0" applyFill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88" fontId="3" fillId="0" borderId="0" applyFont="0" applyFill="0" applyBorder="0" applyAlignment="0" applyProtection="0"/>
    <xf numFmtId="8" fontId="2" fillId="0" borderId="0" applyFont="0" applyFill="0" applyBorder="0" applyAlignment="0" applyProtection="0"/>
    <xf numFmtId="256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7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318" fontId="4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7" fillId="0" borderId="2">
      <alignment/>
      <protection/>
    </xf>
    <xf numFmtId="38" fontId="8" fillId="2" borderId="0" applyNumberFormat="0" applyBorder="0" applyAlignment="0" applyProtection="0"/>
    <xf numFmtId="10" fontId="8" fillId="3" borderId="3" applyNumberFormat="0" applyBorder="0" applyAlignment="0" applyProtection="0"/>
    <xf numFmtId="173" fontId="9" fillId="4" borderId="2">
      <alignment/>
      <protection/>
    </xf>
    <xf numFmtId="18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2" fillId="0" borderId="4">
      <alignment/>
      <protection/>
    </xf>
    <xf numFmtId="0" fontId="13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4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3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7" fillId="0" borderId="0">
      <alignment/>
      <protection/>
    </xf>
    <xf numFmtId="1" fontId="1" fillId="0" borderId="4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0" fillId="0" borderId="0">
      <alignment/>
      <protection/>
    </xf>
    <xf numFmtId="173" fontId="7" fillId="0" borderId="0">
      <alignment/>
      <protection/>
    </xf>
    <xf numFmtId="1" fontId="1" fillId="0" borderId="4" applyNumberFormat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0" fontId="2" fillId="0" borderId="0">
      <alignment/>
      <protection/>
    </xf>
    <xf numFmtId="0" fontId="4" fillId="0" borderId="0" applyBorder="0">
      <alignment/>
      <protection/>
    </xf>
    <xf numFmtId="1" fontId="1" fillId="0" borderId="4" applyNumberFormat="0">
      <alignment/>
      <protection/>
    </xf>
    <xf numFmtId="0" fontId="17" fillId="0" borderId="0">
      <alignment/>
      <protection/>
    </xf>
    <xf numFmtId="173" fontId="5" fillId="0" borderId="0">
      <alignment/>
      <protection/>
    </xf>
    <xf numFmtId="3" fontId="1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" fillId="0" borderId="4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" fillId="0" borderId="4" applyFont="0" applyFill="0" applyAlignment="0" applyProtection="0"/>
    <xf numFmtId="9" fontId="0" fillId="0" borderId="0" applyFont="0" applyFill="0" applyBorder="0" applyAlignment="0" applyProtection="0"/>
    <xf numFmtId="173" fontId="7" fillId="0" borderId="0">
      <alignment/>
      <protection/>
    </xf>
    <xf numFmtId="173" fontId="7" fillId="0" borderId="2">
      <alignment/>
      <protection/>
    </xf>
    <xf numFmtId="173" fontId="19" fillId="5" borderId="0">
      <alignment/>
      <protection/>
    </xf>
    <xf numFmtId="173" fontId="9" fillId="0" borderId="5">
      <alignment/>
      <protection/>
    </xf>
    <xf numFmtId="173" fontId="9" fillId="0" borderId="2">
      <alignment/>
      <protection/>
    </xf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4" fillId="0" borderId="0" xfId="15" applyFont="1" applyAlignment="1">
      <alignment horizontal="center"/>
    </xf>
    <xf numFmtId="224" fontId="21" fillId="0" borderId="0" xfId="15" applyNumberFormat="1" applyFont="1" applyAlignment="1">
      <alignment horizontal="center"/>
    </xf>
    <xf numFmtId="224" fontId="4" fillId="0" borderId="0" xfId="15" applyNumberFormat="1" applyFont="1" applyAlignment="1">
      <alignment horizontal="center"/>
    </xf>
    <xf numFmtId="43" fontId="4" fillId="0" borderId="0" xfId="15" applyNumberFormat="1" applyFont="1" applyAlignment="1">
      <alignment horizontal="center"/>
    </xf>
    <xf numFmtId="43" fontId="4" fillId="0" borderId="0" xfId="15" applyFont="1" applyAlignment="1">
      <alignment/>
    </xf>
    <xf numFmtId="224" fontId="4" fillId="0" borderId="0" xfId="15" applyNumberFormat="1" applyFont="1" applyAlignment="1">
      <alignment/>
    </xf>
    <xf numFmtId="224" fontId="4" fillId="0" borderId="4" xfId="15" applyNumberFormat="1" applyFont="1" applyBorder="1" applyAlignment="1">
      <alignment horizontal="center"/>
    </xf>
    <xf numFmtId="224" fontId="4" fillId="0" borderId="6" xfId="15" applyNumberFormat="1" applyFont="1" applyBorder="1" applyAlignment="1">
      <alignment horizontal="center"/>
    </xf>
    <xf numFmtId="224" fontId="4" fillId="0" borderId="7" xfId="15" applyNumberFormat="1" applyFont="1" applyBorder="1" applyAlignment="1">
      <alignment horizontal="center"/>
    </xf>
    <xf numFmtId="224" fontId="4" fillId="0" borderId="8" xfId="15" applyNumberFormat="1" applyFont="1" applyBorder="1" applyAlignment="1">
      <alignment horizontal="center"/>
    </xf>
    <xf numFmtId="224" fontId="4" fillId="0" borderId="9" xfId="15" applyNumberFormat="1" applyFont="1" applyBorder="1" applyAlignment="1">
      <alignment horizontal="center"/>
    </xf>
    <xf numFmtId="22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24" fontId="4" fillId="0" borderId="10" xfId="15" applyNumberFormat="1" applyFont="1" applyBorder="1" applyAlignment="1">
      <alignment horizontal="center"/>
    </xf>
    <xf numFmtId="224" fontId="4" fillId="0" borderId="10" xfId="15" applyNumberFormat="1" applyFont="1" applyBorder="1" applyAlignment="1">
      <alignment/>
    </xf>
    <xf numFmtId="0" fontId="4" fillId="0" borderId="0" xfId="0" applyFont="1" applyBorder="1" applyAlignment="1">
      <alignment/>
    </xf>
    <xf numFmtId="224" fontId="4" fillId="0" borderId="0" xfId="15" applyNumberFormat="1" applyFont="1" applyBorder="1" applyAlignment="1">
      <alignment horizontal="center"/>
    </xf>
    <xf numFmtId="224" fontId="4" fillId="0" borderId="0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223" fontId="4" fillId="0" borderId="0" xfId="15" applyNumberFormat="1" applyFont="1" applyAlignment="1">
      <alignment horizontal="center"/>
    </xf>
    <xf numFmtId="224" fontId="4" fillId="0" borderId="0" xfId="15" applyNumberFormat="1" applyFont="1" applyAlignment="1" quotePrefix="1">
      <alignment horizontal="right"/>
    </xf>
    <xf numFmtId="224" fontId="21" fillId="0" borderId="0" xfId="15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378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FAM795" xfId="22"/>
    <cellStyle name="Comma [0]_FAP795" xfId="23"/>
    <cellStyle name="Comma [0]_FCSTH2O" xfId="24"/>
    <cellStyle name="Comma [0]_FEM795" xfId="25"/>
    <cellStyle name="Comma [0]_Inputs" xfId="26"/>
    <cellStyle name="Comma [0]_ITOCPX" xfId="27"/>
    <cellStyle name="Comma [0]_Japan Q3 Fcst" xfId="28"/>
    <cellStyle name="Comma [0]_laroux" xfId="29"/>
    <cellStyle name="Comma [0]_laroux_1" xfId="30"/>
    <cellStyle name="Comma [0]_laroux_1_laroux" xfId="31"/>
    <cellStyle name="Comma [0]_laroux_1_pldt" xfId="32"/>
    <cellStyle name="Comma [0]_laroux_2" xfId="33"/>
    <cellStyle name="Comma [0]_laroux_2_laroux" xfId="34"/>
    <cellStyle name="Comma [0]_laroux_2_pldt" xfId="35"/>
    <cellStyle name="Comma [0]_laroux_2_pldt_1" xfId="36"/>
    <cellStyle name="Comma [0]_laroux_laroux" xfId="37"/>
    <cellStyle name="Comma [0]_laroux_MATERAL2" xfId="38"/>
    <cellStyle name="Comma [0]_laroux_MATERAL2_laroux" xfId="39"/>
    <cellStyle name="Comma [0]_laroux_MATERAL2_pldt" xfId="40"/>
    <cellStyle name="Comma [0]_laroux_MATERAL2_pldt_1" xfId="41"/>
    <cellStyle name="Comma [0]_laroux_mud plant bolted" xfId="42"/>
    <cellStyle name="Comma [0]_laroux_pldt" xfId="43"/>
    <cellStyle name="Comma [0]_MATERAL2" xfId="44"/>
    <cellStyle name="Comma [0]_MKGOCPX" xfId="45"/>
    <cellStyle name="Comma [0]_MOBCPX" xfId="46"/>
    <cellStyle name="Comma [0]_mud plant bolted" xfId="47"/>
    <cellStyle name="Comma [0]_mud plant bolted_laroux" xfId="48"/>
    <cellStyle name="Comma [0]_mud plant bolted_pldt" xfId="49"/>
    <cellStyle name="Comma [0]_mud plant bolted_pldt_1" xfId="50"/>
    <cellStyle name="Comma [0]_OSMOCPX" xfId="51"/>
    <cellStyle name="Comma [0]_PGMKOCPX" xfId="52"/>
    <cellStyle name="Comma [0]_PGNW1" xfId="53"/>
    <cellStyle name="Comma [0]_PGNW2" xfId="54"/>
    <cellStyle name="Comma [0]_PGNWOCPX" xfId="55"/>
    <cellStyle name="Comma [0]_PLDT" xfId="56"/>
    <cellStyle name="Comma [0]_pldt_1" xfId="57"/>
    <cellStyle name="Comma [0]_pldt_2" xfId="58"/>
    <cellStyle name="Comma [0]_SATOCPX" xfId="59"/>
    <cellStyle name="Comma [0]_TMSNW1" xfId="60"/>
    <cellStyle name="Comma [0]_TMSNW2" xfId="61"/>
    <cellStyle name="Comma [0]_TMSOCPX" xfId="62"/>
    <cellStyle name="Comma [0]_Wilmington QTD" xfId="63"/>
    <cellStyle name="Comma_Capex" xfId="64"/>
    <cellStyle name="Comma_Capex per line" xfId="65"/>
    <cellStyle name="Comma_Capex%rev" xfId="66"/>
    <cellStyle name="Comma_C-Cap intensity" xfId="67"/>
    <cellStyle name="Comma_C-Capex%rev" xfId="68"/>
    <cellStyle name="Comma_CCOCPX" xfId="69"/>
    <cellStyle name="Comma_Cht-Capex per line" xfId="70"/>
    <cellStyle name="Comma_Cht-Cum Real Opr Cf" xfId="71"/>
    <cellStyle name="Comma_Cht-Dep%Rev" xfId="72"/>
    <cellStyle name="Comma_Cht-Real Opr Cf" xfId="73"/>
    <cellStyle name="Comma_Cht-Rev dist" xfId="74"/>
    <cellStyle name="Comma_Cht-Rev p line" xfId="75"/>
    <cellStyle name="Comma_Cht-Rev per Staff" xfId="76"/>
    <cellStyle name="Comma_Cht-Staff cost%revenue" xfId="77"/>
    <cellStyle name="Comma_C-Line per Staff" xfId="78"/>
    <cellStyle name="Comma_C-lines distribution" xfId="79"/>
    <cellStyle name="Comma_C-Orig PLDT lines" xfId="80"/>
    <cellStyle name="Comma_C-Ret on Rev" xfId="81"/>
    <cellStyle name="Comma_C-ROACE" xfId="82"/>
    <cellStyle name="Comma_CROCF" xfId="83"/>
    <cellStyle name="Comma_Cum Real Opr Cf" xfId="84"/>
    <cellStyle name="Comma_Demand Fcst." xfId="85"/>
    <cellStyle name="Comma_Dep%Rev" xfId="86"/>
    <cellStyle name="Comma_E&amp;ONW1" xfId="87"/>
    <cellStyle name="Comma_E&amp;ONW2" xfId="88"/>
    <cellStyle name="Comma_E&amp;OOCPX" xfId="89"/>
    <cellStyle name="Comma_EPS" xfId="90"/>
    <cellStyle name="Comma_F&amp;COCPX" xfId="91"/>
    <cellStyle name="Comma_FAM795" xfId="92"/>
    <cellStyle name="Comma_FAP795" xfId="93"/>
    <cellStyle name="Comma_FCSTH2O" xfId="94"/>
    <cellStyle name="Comma_FEM795" xfId="95"/>
    <cellStyle name="Comma_Inputs" xfId="96"/>
    <cellStyle name="Comma_IRR" xfId="97"/>
    <cellStyle name="Comma_ITOCPX" xfId="98"/>
    <cellStyle name="Comma_Japan Q3 Fcst" xfId="99"/>
    <cellStyle name="Comma_laroux" xfId="100"/>
    <cellStyle name="Comma_laroux_1" xfId="101"/>
    <cellStyle name="Comma_laroux_1_laroux" xfId="102"/>
    <cellStyle name="Comma_laroux_1_pldt" xfId="103"/>
    <cellStyle name="Comma_laroux_2" xfId="104"/>
    <cellStyle name="Comma_laroux_2_laroux" xfId="105"/>
    <cellStyle name="Comma_laroux_2_pldt" xfId="106"/>
    <cellStyle name="Comma_laroux_2_pldt_1" xfId="107"/>
    <cellStyle name="Comma_laroux_laroux" xfId="108"/>
    <cellStyle name="Comma_laroux_pldt" xfId="109"/>
    <cellStyle name="Comma_laroux_pldt_1" xfId="110"/>
    <cellStyle name="Comma_Line Inst." xfId="111"/>
    <cellStyle name="Comma_MATERAL2" xfId="112"/>
    <cellStyle name="Comma_MKGOCPX" xfId="113"/>
    <cellStyle name="Comma_Mkt Shr" xfId="114"/>
    <cellStyle name="Comma_MOBCPX" xfId="115"/>
    <cellStyle name="Comma_mud plant bolted" xfId="116"/>
    <cellStyle name="Comma_NCR-C&amp;W Val" xfId="117"/>
    <cellStyle name="Comma_NCR-Cap intensity" xfId="118"/>
    <cellStyle name="Comma_NCR-Line per Staff" xfId="119"/>
    <cellStyle name="Comma_NCR-Rev dist" xfId="120"/>
    <cellStyle name="Comma_Op Cost Break" xfId="121"/>
    <cellStyle name="Comma_OSMOCPX" xfId="122"/>
    <cellStyle name="Comma_PGMKOCPX" xfId="123"/>
    <cellStyle name="Comma_PGNW1" xfId="124"/>
    <cellStyle name="Comma_PGNW2" xfId="125"/>
    <cellStyle name="Comma_PGNWOCPX" xfId="126"/>
    <cellStyle name="Comma_PLDT" xfId="127"/>
    <cellStyle name="Comma_pldt_1" xfId="128"/>
    <cellStyle name="Comma_pldt_2" xfId="129"/>
    <cellStyle name="Comma_pldt_3" xfId="130"/>
    <cellStyle name="Comma_Real Opr Cf" xfId="131"/>
    <cellStyle name="Comma_Real Rev per Staff (1)" xfId="132"/>
    <cellStyle name="Comma_Real Rev per Staff (2)" xfId="133"/>
    <cellStyle name="Comma_Region 2-C&amp;W" xfId="134"/>
    <cellStyle name="Comma_Return on Rev" xfId="135"/>
    <cellStyle name="Comma_Rev p line" xfId="136"/>
    <cellStyle name="Comma_ROACE" xfId="137"/>
    <cellStyle name="Comma_ROCF (Tot)" xfId="138"/>
    <cellStyle name="Comma_SATOCPX" xfId="139"/>
    <cellStyle name="Comma_Staff cost%rev" xfId="140"/>
    <cellStyle name="Comma_TMSNW1" xfId="141"/>
    <cellStyle name="Comma_TMSNW2" xfId="142"/>
    <cellStyle name="Comma_TMSOCPX" xfId="143"/>
    <cellStyle name="Comma_Total-Rev dist." xfId="144"/>
    <cellStyle name="Comma_Wilmington QTD" xfId="145"/>
    <cellStyle name="Currency" xfId="146"/>
    <cellStyle name="Currency [0]" xfId="147"/>
    <cellStyle name="Currency [0]_CCOCPX" xfId="148"/>
    <cellStyle name="Currency [0]_E&amp;ONW1" xfId="149"/>
    <cellStyle name="Currency [0]_E&amp;ONW2" xfId="150"/>
    <cellStyle name="Currency [0]_E&amp;OOCPX" xfId="151"/>
    <cellStyle name="Currency [0]_F&amp;COCPX" xfId="152"/>
    <cellStyle name="Currency [0]_FAM795" xfId="153"/>
    <cellStyle name="Currency [0]_FAM795_pldt" xfId="154"/>
    <cellStyle name="Currency [0]_FAP795" xfId="155"/>
    <cellStyle name="Currency [0]_FAP795_pldt" xfId="156"/>
    <cellStyle name="Currency [0]_FCSTH2O" xfId="157"/>
    <cellStyle name="Currency [0]_FCSTH2O_pldt" xfId="158"/>
    <cellStyle name="Currency [0]_FEM795" xfId="159"/>
    <cellStyle name="Currency [0]_FEM795_pldt" xfId="160"/>
    <cellStyle name="Currency [0]_Inputs" xfId="161"/>
    <cellStyle name="Currency [0]_ITOCPX" xfId="162"/>
    <cellStyle name="Currency [0]_Japan Q3 Fcst" xfId="163"/>
    <cellStyle name="Currency [0]_laroux" xfId="164"/>
    <cellStyle name="Currency [0]_laroux_1" xfId="165"/>
    <cellStyle name="Currency [0]_laroux_1_laroux" xfId="166"/>
    <cellStyle name="Currency [0]_laroux_1_pldt" xfId="167"/>
    <cellStyle name="Currency [0]_laroux_1_pldt_1" xfId="168"/>
    <cellStyle name="Currency [0]_laroux_2" xfId="169"/>
    <cellStyle name="Currency [0]_laroux_2_laroux" xfId="170"/>
    <cellStyle name="Currency [0]_laroux_2_pldt" xfId="171"/>
    <cellStyle name="Currency [0]_laroux_2_pldt_1" xfId="172"/>
    <cellStyle name="Currency [0]_laroux_3" xfId="173"/>
    <cellStyle name="Currency [0]_laroux_laroux" xfId="174"/>
    <cellStyle name="Currency [0]_laroux_MATERAL2" xfId="175"/>
    <cellStyle name="Currency [0]_laroux_MATERAL2_pldt" xfId="176"/>
    <cellStyle name="Currency [0]_laroux_MATERAL2_pldt_1" xfId="177"/>
    <cellStyle name="Currency [0]_laroux_mud plant bolted" xfId="178"/>
    <cellStyle name="Currency [0]_laroux_pldt" xfId="179"/>
    <cellStyle name="Currency [0]_laroux_pldt_1" xfId="180"/>
    <cellStyle name="Currency [0]_MATERAL2" xfId="181"/>
    <cellStyle name="Currency [0]_MKGOCPX" xfId="182"/>
    <cellStyle name="Currency [0]_MOBCPX" xfId="183"/>
    <cellStyle name="Currency [0]_mud plant bolted" xfId="184"/>
    <cellStyle name="Currency [0]_mud plant bolted_pldt" xfId="185"/>
    <cellStyle name="Currency [0]_mud plant bolted_pldt_1" xfId="186"/>
    <cellStyle name="Currency [0]_OSMOCPX" xfId="187"/>
    <cellStyle name="Currency [0]_PGMKOCPX" xfId="188"/>
    <cellStyle name="Currency [0]_PGNW1" xfId="189"/>
    <cellStyle name="Currency [0]_PGNW2" xfId="190"/>
    <cellStyle name="Currency [0]_PGNWOCPX" xfId="191"/>
    <cellStyle name="Currency [0]_PLDT" xfId="192"/>
    <cellStyle name="Currency [0]_pldt_1" xfId="193"/>
    <cellStyle name="Currency [0]_pldt_2" xfId="194"/>
    <cellStyle name="Currency [0]_pldt_3" xfId="195"/>
    <cellStyle name="Currency [0]_pldt_4" xfId="196"/>
    <cellStyle name="Currency [0]_pldt_5" xfId="197"/>
    <cellStyle name="Currency [0]_SATOCPX" xfId="198"/>
    <cellStyle name="Currency [0]_TMSNW1" xfId="199"/>
    <cellStyle name="Currency [0]_TMSNW2" xfId="200"/>
    <cellStyle name="Currency [0]_TMSOCPX" xfId="201"/>
    <cellStyle name="Currency [0]_Wilmington QTD" xfId="202"/>
    <cellStyle name="Currency_CCOCPX" xfId="203"/>
    <cellStyle name="Currency_E&amp;ONW1" xfId="204"/>
    <cellStyle name="Currency_E&amp;ONW2" xfId="205"/>
    <cellStyle name="Currency_E&amp;OOCPX" xfId="206"/>
    <cellStyle name="Currency_F&amp;COCPX" xfId="207"/>
    <cellStyle name="Currency_FAM795" xfId="208"/>
    <cellStyle name="Currency_FAM795_pldt" xfId="209"/>
    <cellStyle name="Currency_FAP795" xfId="210"/>
    <cellStyle name="Currency_FAP795_pldt" xfId="211"/>
    <cellStyle name="Currency_FCSTH2O" xfId="212"/>
    <cellStyle name="Currency_FCSTH2O_pldt" xfId="213"/>
    <cellStyle name="Currency_FEM795" xfId="214"/>
    <cellStyle name="Currency_FEM795_pldt" xfId="215"/>
    <cellStyle name="Currency_Inputs" xfId="216"/>
    <cellStyle name="Currency_ITOCPX" xfId="217"/>
    <cellStyle name="Currency_Japan Q3 Fcst" xfId="218"/>
    <cellStyle name="Currency_laroux" xfId="219"/>
    <cellStyle name="Currency_laroux_1" xfId="220"/>
    <cellStyle name="Currency_laroux_1_pldt" xfId="221"/>
    <cellStyle name="Currency_laroux_1_pldt_1" xfId="222"/>
    <cellStyle name="Currency_laroux_2" xfId="223"/>
    <cellStyle name="Currency_laroux_2_pldt" xfId="224"/>
    <cellStyle name="Currency_laroux_2_pldt_1" xfId="225"/>
    <cellStyle name="Currency_laroux_pldt" xfId="226"/>
    <cellStyle name="Currency_laroux_pldt_1" xfId="227"/>
    <cellStyle name="Currency_MATERAL2" xfId="228"/>
    <cellStyle name="Currency_MKGOCPX" xfId="229"/>
    <cellStyle name="Currency_MOBCPX" xfId="230"/>
    <cellStyle name="Currency_mud plant bolted" xfId="231"/>
    <cellStyle name="Currency_OSMOCPX" xfId="232"/>
    <cellStyle name="Currency_PGMKOCPX" xfId="233"/>
    <cellStyle name="Currency_PGNW1" xfId="234"/>
    <cellStyle name="Currency_PGNW2" xfId="235"/>
    <cellStyle name="Currency_PGNWOCPX" xfId="236"/>
    <cellStyle name="Currency_PLDT" xfId="237"/>
    <cellStyle name="Currency_pldt_1" xfId="238"/>
    <cellStyle name="Currency_pldt_2" xfId="239"/>
    <cellStyle name="Currency_pldt_3" xfId="240"/>
    <cellStyle name="Currency_pldt_4" xfId="241"/>
    <cellStyle name="Currency_SATOCPX" xfId="242"/>
    <cellStyle name="Currency_TMSNW1" xfId="243"/>
    <cellStyle name="Currency_TMSNW2" xfId="244"/>
    <cellStyle name="Currency_TMSOCPX" xfId="245"/>
    <cellStyle name="Currency_Wilmington QTD" xfId="246"/>
    <cellStyle name="Custom - Style8" xfId="247"/>
    <cellStyle name="Data   - Style2" xfId="248"/>
    <cellStyle name="Grey" xfId="249"/>
    <cellStyle name="Input [yellow]" xfId="250"/>
    <cellStyle name="Labels - Style3" xfId="251"/>
    <cellStyle name="Normal - Style1" xfId="252"/>
    <cellStyle name="Normal_Capex" xfId="253"/>
    <cellStyle name="Normal_Capex per line" xfId="254"/>
    <cellStyle name="Normal_Capex%rev" xfId="255"/>
    <cellStyle name="Normal_C-Cap intensity" xfId="256"/>
    <cellStyle name="Normal_C-Capex%rev" xfId="257"/>
    <cellStyle name="Normal_CCOCPX" xfId="258"/>
    <cellStyle name="Normal_Cht-Capex per line" xfId="259"/>
    <cellStyle name="Normal_Cht-Cum Real Opr Cf" xfId="260"/>
    <cellStyle name="Normal_Cht-Dep%Rev" xfId="261"/>
    <cellStyle name="Normal_Cht-Real Opr Cf" xfId="262"/>
    <cellStyle name="Normal_Cht-Rev dist" xfId="263"/>
    <cellStyle name="Normal_Cht-Rev p line" xfId="264"/>
    <cellStyle name="Normal_Cht-Rev per Staff" xfId="265"/>
    <cellStyle name="Normal_Cht-Staff cost%revenue" xfId="266"/>
    <cellStyle name="Normal_C-Line per Staff" xfId="267"/>
    <cellStyle name="Normal_C-lines distribution" xfId="268"/>
    <cellStyle name="Normal_C-Orig PLDT lines" xfId="269"/>
    <cellStyle name="Normal_Co-wide Monthly" xfId="270"/>
    <cellStyle name="Normal_C-Ret on Rev" xfId="271"/>
    <cellStyle name="Normal_C-ROACE" xfId="272"/>
    <cellStyle name="Normal_CROCF" xfId="273"/>
    <cellStyle name="Normal_Cum Real Opr Cf" xfId="274"/>
    <cellStyle name="Normal_Demand Fcst." xfId="275"/>
    <cellStyle name="Normal_Dep%Rev" xfId="276"/>
    <cellStyle name="Normal_E&amp;ONW1" xfId="277"/>
    <cellStyle name="Normal_E&amp;ONW2" xfId="278"/>
    <cellStyle name="Normal_E&amp;OOCPX" xfId="279"/>
    <cellStyle name="Normal_EPS" xfId="280"/>
    <cellStyle name="Normal_F&amp;COCPX" xfId="281"/>
    <cellStyle name="Normal_FAM795" xfId="282"/>
    <cellStyle name="Normal_FAP795" xfId="283"/>
    <cellStyle name="Normal_FCSTH2O" xfId="284"/>
    <cellStyle name="Normal_FEM795" xfId="285"/>
    <cellStyle name="Normal_Inputs" xfId="286"/>
    <cellStyle name="Normal_IRR" xfId="287"/>
    <cellStyle name="Normal_ITOCPX" xfId="288"/>
    <cellStyle name="Normal_Japan Q3 Fcst" xfId="289"/>
    <cellStyle name="Normal_laroux" xfId="290"/>
    <cellStyle name="Normal_laroux_1" xfId="291"/>
    <cellStyle name="Normal_laroux_1_laroux" xfId="292"/>
    <cellStyle name="Normal_laroux_1_laroux_1" xfId="293"/>
    <cellStyle name="Normal_laroux_1_pldt" xfId="294"/>
    <cellStyle name="Normal_laroux_1_pldt_1" xfId="295"/>
    <cellStyle name="Normal_laroux_1_pldt_2" xfId="296"/>
    <cellStyle name="Normal_laroux_1_pldt_3" xfId="297"/>
    <cellStyle name="Normal_laroux_2" xfId="298"/>
    <cellStyle name="Normal_laroux_2_laroux" xfId="299"/>
    <cellStyle name="Normal_laroux_2_laroux_1" xfId="300"/>
    <cellStyle name="Normal_laroux_2_laroux_2" xfId="301"/>
    <cellStyle name="Normal_laroux_2_laroux_laroux" xfId="302"/>
    <cellStyle name="Normal_laroux_2_laroux_pldt" xfId="303"/>
    <cellStyle name="Normal_laroux_2_pldt" xfId="304"/>
    <cellStyle name="Normal_laroux_2_pldt_1" xfId="305"/>
    <cellStyle name="Normal_laroux_2_pldt_2" xfId="306"/>
    <cellStyle name="Normal_laroux_3" xfId="307"/>
    <cellStyle name="Normal_laroux_3_laroux" xfId="308"/>
    <cellStyle name="Normal_laroux_3_pldt" xfId="309"/>
    <cellStyle name="Normal_laroux_3_pldt_1" xfId="310"/>
    <cellStyle name="Normal_laroux_4" xfId="311"/>
    <cellStyle name="Normal_laroux_4_laroux" xfId="312"/>
    <cellStyle name="Normal_laroux_4_pldt" xfId="313"/>
    <cellStyle name="Normal_laroux_4_pldt_1" xfId="314"/>
    <cellStyle name="Normal_laroux_4_pldt_2" xfId="315"/>
    <cellStyle name="Normal_laroux_5" xfId="316"/>
    <cellStyle name="Normal_laroux_5_laroux" xfId="317"/>
    <cellStyle name="Normal_laroux_5_pldt" xfId="318"/>
    <cellStyle name="Normal_laroux_5_pldt_1" xfId="319"/>
    <cellStyle name="Normal_laroux_6" xfId="320"/>
    <cellStyle name="Normal_laroux_6_pldt" xfId="321"/>
    <cellStyle name="Normal_laroux_6_pldt_1" xfId="322"/>
    <cellStyle name="Normal_laroux_7" xfId="323"/>
    <cellStyle name="Normal_laroux_8" xfId="324"/>
    <cellStyle name="Normal_laroux_laroux" xfId="325"/>
    <cellStyle name="Normal_laroux_laroux_1" xfId="326"/>
    <cellStyle name="Normal_laroux_laroux_2" xfId="327"/>
    <cellStyle name="Normal_laroux_laroux_laroux" xfId="328"/>
    <cellStyle name="Normal_laroux_laroux_pldt" xfId="329"/>
    <cellStyle name="Normal_laroux_pldt" xfId="330"/>
    <cellStyle name="Normal_laroux_pldt_1" xfId="331"/>
    <cellStyle name="Normal_laroux_pldt_2" xfId="332"/>
    <cellStyle name="Normal_Limerick (2)" xfId="333"/>
    <cellStyle name="Normal_Line Inst." xfId="334"/>
    <cellStyle name="Normal_MATERAL2" xfId="335"/>
    <cellStyle name="Normal_MKGOCPX" xfId="336"/>
    <cellStyle name="Normal_Mkt Shr" xfId="337"/>
    <cellStyle name="Normal_MOBCPX" xfId="338"/>
    <cellStyle name="Normal_mud plant bolted" xfId="339"/>
    <cellStyle name="Normal_NCR-C&amp;W Val" xfId="340"/>
    <cellStyle name="Normal_NCR-Cap intensity" xfId="341"/>
    <cellStyle name="Normal_NCR-Line per Staff" xfId="342"/>
    <cellStyle name="Normal_NCR-Rev dist" xfId="343"/>
    <cellStyle name="Normal_Op Cost Break" xfId="344"/>
    <cellStyle name="Normal_OSMOCPX" xfId="345"/>
    <cellStyle name="Normal_PGINV" xfId="346"/>
    <cellStyle name="Normal_PGMKOCPX" xfId="347"/>
    <cellStyle name="Normal_PGNW1" xfId="348"/>
    <cellStyle name="Normal_PGNW2" xfId="349"/>
    <cellStyle name="Normal_PGNWOCPX" xfId="350"/>
    <cellStyle name="Normal_PLDT" xfId="351"/>
    <cellStyle name="Normal_pldt_1" xfId="352"/>
    <cellStyle name="Normal_pldt_1_pldt" xfId="353"/>
    <cellStyle name="Normal_pldt_2" xfId="354"/>
    <cellStyle name="Normal_pldt_3" xfId="355"/>
    <cellStyle name="Normal_pldt_4" xfId="356"/>
    <cellStyle name="Normal_pldt_5" xfId="357"/>
    <cellStyle name="Normal_pldt_6" xfId="358"/>
    <cellStyle name="Normal_pldt_7" xfId="359"/>
    <cellStyle name="Normal_pldt_8" xfId="360"/>
    <cellStyle name="Normal_pldt_9" xfId="361"/>
    <cellStyle name="Normal_pldt_A" xfId="362"/>
    <cellStyle name="Normal_pldt_B" xfId="363"/>
    <cellStyle name="Normal_pldt_pldt" xfId="364"/>
    <cellStyle name="Normal_Real Opr Cf" xfId="365"/>
    <cellStyle name="Normal_Real Rev per Staff (1)" xfId="366"/>
    <cellStyle name="Normal_Real Rev per Staff (2)" xfId="367"/>
    <cellStyle name="Normal_Reg-By Timeframe" xfId="368"/>
    <cellStyle name="Normal_Region 2-C&amp;W" xfId="369"/>
    <cellStyle name="Normal_Return on Rev" xfId="370"/>
    <cellStyle name="Normal_Rev p line" xfId="371"/>
    <cellStyle name="Normal_ROACE" xfId="372"/>
    <cellStyle name="Normal_ROCF (Tot)" xfId="373"/>
    <cellStyle name="Normal_SATOCPX" xfId="374"/>
    <cellStyle name="Normal_SCHED_TEMPLATE" xfId="375"/>
    <cellStyle name="Normal_Staff cost%rev" xfId="376"/>
    <cellStyle name="Normal_TMSNW1" xfId="377"/>
    <cellStyle name="Normal_TMSNW2" xfId="378"/>
    <cellStyle name="Normal_TMSOCPX" xfId="379"/>
    <cellStyle name="Normal_Total-Rev dist." xfId="380"/>
    <cellStyle name="Normal_Wilmington QTD" xfId="381"/>
    <cellStyle name="Normal_Wilmington QTD_1" xfId="382"/>
    <cellStyle name="Percent" xfId="383"/>
    <cellStyle name="Percent [2]" xfId="384"/>
    <cellStyle name="Percent_pldt" xfId="385"/>
    <cellStyle name="Percent_Wilmington QTD" xfId="386"/>
    <cellStyle name="Reset  - Style7" xfId="387"/>
    <cellStyle name="Table  - Style6" xfId="388"/>
    <cellStyle name="Title  - Style1" xfId="389"/>
    <cellStyle name="TotCol - Style5" xfId="390"/>
    <cellStyle name="TotRow - Style4" xfId="3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zoomScale="75" zoomScaleNormal="75" workbookViewId="0" topLeftCell="D58">
      <selection activeCell="H45" sqref="H45"/>
    </sheetView>
  </sheetViews>
  <sheetFormatPr defaultColWidth="9.140625" defaultRowHeight="12.75"/>
  <cols>
    <col min="1" max="2" width="3.7109375" style="1" customWidth="1"/>
    <col min="3" max="3" width="47.8515625" style="1" customWidth="1"/>
    <col min="4" max="4" width="15.7109375" style="7" customWidth="1"/>
    <col min="5" max="5" width="17.8515625" style="7" customWidth="1"/>
    <col min="6" max="6" width="3.7109375" style="1" customWidth="1"/>
    <col min="7" max="7" width="15.7109375" style="7" customWidth="1"/>
    <col min="8" max="8" width="17.8515625" style="7" customWidth="1"/>
    <col min="9" max="9" width="9.140625" style="1" customWidth="1"/>
    <col min="10" max="11" width="9.8515625" style="1" customWidth="1"/>
    <col min="12" max="12" width="3.00390625" style="1" customWidth="1"/>
    <col min="13" max="14" width="9.8515625" style="1" customWidth="1"/>
    <col min="15" max="16384" width="9.140625" style="1" customWidth="1"/>
  </cols>
  <sheetData>
    <row r="2" spans="1:8" ht="15">
      <c r="A2" s="29" t="s">
        <v>69</v>
      </c>
      <c r="B2" s="29"/>
      <c r="C2" s="29"/>
      <c r="D2" s="29"/>
      <c r="E2" s="29"/>
      <c r="F2" s="29"/>
      <c r="G2" s="29"/>
      <c r="H2" s="29"/>
    </row>
    <row r="3" spans="1:8" ht="12.75">
      <c r="A3" s="31" t="s">
        <v>101</v>
      </c>
      <c r="B3" s="31"/>
      <c r="C3" s="31"/>
      <c r="D3" s="31"/>
      <c r="E3" s="31"/>
      <c r="F3" s="31"/>
      <c r="G3" s="31"/>
      <c r="H3" s="31"/>
    </row>
    <row r="4" spans="1:8" ht="15">
      <c r="A4" s="29" t="s">
        <v>102</v>
      </c>
      <c r="B4" s="29"/>
      <c r="C4" s="29"/>
      <c r="D4" s="29"/>
      <c r="E4" s="29"/>
      <c r="F4" s="29"/>
      <c r="G4" s="29"/>
      <c r="H4" s="29"/>
    </row>
    <row r="5" spans="1:8" ht="13.5" thickBot="1">
      <c r="A5" s="17"/>
      <c r="B5" s="17"/>
      <c r="C5" s="17"/>
      <c r="D5" s="18"/>
      <c r="E5" s="18"/>
      <c r="F5" s="17"/>
      <c r="G5" s="18"/>
      <c r="H5" s="18"/>
    </row>
    <row r="6" ht="12.75">
      <c r="A6" s="4"/>
    </row>
    <row r="7" spans="1:8" ht="15">
      <c r="A7" s="30" t="s">
        <v>111</v>
      </c>
      <c r="B7" s="30"/>
      <c r="C7" s="30"/>
      <c r="D7" s="30"/>
      <c r="E7" s="30"/>
      <c r="F7" s="30"/>
      <c r="G7" s="30"/>
      <c r="H7" s="30"/>
    </row>
    <row r="8" ht="12.75">
      <c r="A8" s="1" t="s">
        <v>103</v>
      </c>
    </row>
    <row r="9" ht="12.75">
      <c r="A9" s="4"/>
    </row>
    <row r="10" spans="4:8" ht="12.75">
      <c r="D10" s="28" t="s">
        <v>0</v>
      </c>
      <c r="E10" s="28"/>
      <c r="G10" s="28" t="s">
        <v>7</v>
      </c>
      <c r="H10" s="28"/>
    </row>
    <row r="11" spans="4:8" ht="12.75">
      <c r="D11" s="6" t="s">
        <v>1</v>
      </c>
      <c r="E11" s="6" t="s">
        <v>4</v>
      </c>
      <c r="G11" s="6" t="s">
        <v>1</v>
      </c>
      <c r="H11" s="6" t="s">
        <v>4</v>
      </c>
    </row>
    <row r="12" spans="4:8" ht="12.75">
      <c r="D12" s="6" t="s">
        <v>2</v>
      </c>
      <c r="E12" s="6" t="s">
        <v>5</v>
      </c>
      <c r="G12" s="6" t="s">
        <v>2</v>
      </c>
      <c r="H12" s="6" t="s">
        <v>5</v>
      </c>
    </row>
    <row r="13" spans="4:8" ht="12.75">
      <c r="D13" s="6" t="s">
        <v>3</v>
      </c>
      <c r="E13" s="6" t="s">
        <v>3</v>
      </c>
      <c r="G13" s="6" t="s">
        <v>8</v>
      </c>
      <c r="H13" s="6" t="s">
        <v>9</v>
      </c>
    </row>
    <row r="14" spans="4:8" ht="12.75">
      <c r="D14" s="6" t="s">
        <v>112</v>
      </c>
      <c r="E14" s="6" t="s">
        <v>113</v>
      </c>
      <c r="G14" s="6" t="s">
        <v>112</v>
      </c>
      <c r="H14" s="6" t="s">
        <v>113</v>
      </c>
    </row>
    <row r="15" spans="4:8" ht="12.75">
      <c r="D15" s="6" t="s">
        <v>104</v>
      </c>
      <c r="E15" s="6" t="s">
        <v>6</v>
      </c>
      <c r="G15" s="6" t="s">
        <v>6</v>
      </c>
      <c r="H15" s="6" t="s">
        <v>6</v>
      </c>
    </row>
    <row r="17" spans="1:14" ht="12.75">
      <c r="A17" s="1">
        <v>1</v>
      </c>
      <c r="B17" s="1" t="s">
        <v>10</v>
      </c>
      <c r="C17" s="1" t="s">
        <v>11</v>
      </c>
      <c r="D17" s="7">
        <v>14621</v>
      </c>
      <c r="E17" s="7">
        <v>11970</v>
      </c>
      <c r="G17" s="7">
        <v>41838</v>
      </c>
      <c r="H17" s="7">
        <v>35258</v>
      </c>
      <c r="J17" s="7"/>
      <c r="K17" s="7"/>
      <c r="M17" s="7"/>
      <c r="N17" s="7"/>
    </row>
    <row r="18" spans="10:14" ht="12.75">
      <c r="J18" s="7"/>
      <c r="K18" s="7"/>
      <c r="M18" s="7"/>
      <c r="N18" s="7"/>
    </row>
    <row r="19" spans="2:14" ht="12.75">
      <c r="B19" s="1" t="s">
        <v>27</v>
      </c>
      <c r="C19" s="1" t="s">
        <v>12</v>
      </c>
      <c r="D19" s="7">
        <v>0</v>
      </c>
      <c r="E19" s="7">
        <v>0</v>
      </c>
      <c r="G19" s="7">
        <v>0</v>
      </c>
      <c r="H19" s="7">
        <v>0</v>
      </c>
      <c r="J19" s="7"/>
      <c r="K19" s="7"/>
      <c r="M19" s="7"/>
      <c r="N19" s="7"/>
    </row>
    <row r="20" spans="10:14" ht="12.75">
      <c r="J20" s="7"/>
      <c r="K20" s="7"/>
      <c r="M20" s="7"/>
      <c r="N20" s="7"/>
    </row>
    <row r="21" spans="2:14" ht="12.75">
      <c r="B21" s="1" t="s">
        <v>28</v>
      </c>
      <c r="C21" s="1" t="s">
        <v>13</v>
      </c>
      <c r="D21" s="7">
        <v>57</v>
      </c>
      <c r="E21" s="7">
        <v>351</v>
      </c>
      <c r="G21" s="7">
        <v>153</v>
      </c>
      <c r="H21" s="7">
        <v>542</v>
      </c>
      <c r="J21" s="7"/>
      <c r="K21" s="7"/>
      <c r="M21" s="7"/>
      <c r="N21" s="7"/>
    </row>
    <row r="22" spans="10:14" ht="12.75">
      <c r="J22" s="7"/>
      <c r="K22" s="7"/>
      <c r="M22" s="7"/>
      <c r="N22" s="7"/>
    </row>
    <row r="23" spans="1:14" ht="12.75">
      <c r="A23" s="1">
        <v>2</v>
      </c>
      <c r="B23" s="1" t="s">
        <v>10</v>
      </c>
      <c r="C23" s="1" t="s">
        <v>14</v>
      </c>
      <c r="D23" s="7">
        <f>8136-4915+D30</f>
        <v>3954</v>
      </c>
      <c r="E23" s="7">
        <v>1509</v>
      </c>
      <c r="G23" s="7">
        <f>8136+G30</f>
        <v>10378</v>
      </c>
      <c r="H23" s="7">
        <v>3801</v>
      </c>
      <c r="J23" s="7"/>
      <c r="K23" s="7"/>
      <c r="M23" s="7"/>
      <c r="N23" s="7"/>
    </row>
    <row r="24" spans="3:14" ht="12.75">
      <c r="C24" s="1" t="s">
        <v>15</v>
      </c>
      <c r="J24" s="7"/>
      <c r="K24" s="7"/>
      <c r="M24" s="7"/>
      <c r="N24" s="7"/>
    </row>
    <row r="25" spans="3:14" ht="12.75">
      <c r="C25" s="1" t="s">
        <v>23</v>
      </c>
      <c r="J25" s="7"/>
      <c r="K25" s="7"/>
      <c r="M25" s="7"/>
      <c r="N25" s="7"/>
    </row>
    <row r="26" spans="3:14" ht="12.75">
      <c r="C26" s="1" t="s">
        <v>16</v>
      </c>
      <c r="J26" s="7"/>
      <c r="K26" s="7"/>
      <c r="M26" s="7"/>
      <c r="N26" s="7"/>
    </row>
    <row r="27" spans="10:14" ht="12.75">
      <c r="J27" s="7"/>
      <c r="K27" s="7"/>
      <c r="M27" s="7"/>
      <c r="N27" s="7"/>
    </row>
    <row r="28" spans="2:14" ht="12.75">
      <c r="B28" s="1" t="s">
        <v>27</v>
      </c>
      <c r="C28" s="1" t="s">
        <v>17</v>
      </c>
      <c r="D28" s="7">
        <v>0</v>
      </c>
      <c r="E28" s="7">
        <v>0</v>
      </c>
      <c r="G28" s="7">
        <v>0</v>
      </c>
      <c r="H28" s="7">
        <v>0</v>
      </c>
      <c r="J28" s="7"/>
      <c r="K28" s="7"/>
      <c r="M28" s="7"/>
      <c r="N28" s="7"/>
    </row>
    <row r="29" spans="10:14" ht="12.75">
      <c r="J29" s="7"/>
      <c r="K29" s="7"/>
      <c r="M29" s="7"/>
      <c r="N29" s="7"/>
    </row>
    <row r="30" spans="2:14" ht="12.75">
      <c r="B30" s="1" t="s">
        <v>28</v>
      </c>
      <c r="C30" s="1" t="s">
        <v>18</v>
      </c>
      <c r="D30" s="7">
        <v>733</v>
      </c>
      <c r="E30" s="7">
        <v>579</v>
      </c>
      <c r="G30" s="7">
        <v>2242</v>
      </c>
      <c r="H30" s="7">
        <v>1667</v>
      </c>
      <c r="J30" s="7"/>
      <c r="K30" s="7"/>
      <c r="M30" s="7"/>
      <c r="N30" s="7"/>
    </row>
    <row r="31" spans="10:14" ht="12.75">
      <c r="J31" s="7"/>
      <c r="K31" s="7"/>
      <c r="M31" s="7"/>
      <c r="N31" s="7"/>
    </row>
    <row r="32" spans="2:14" ht="12.75">
      <c r="B32" s="1" t="s">
        <v>29</v>
      </c>
      <c r="C32" s="1" t="s">
        <v>19</v>
      </c>
      <c r="D32" s="7">
        <v>0</v>
      </c>
      <c r="E32" s="27">
        <v>0</v>
      </c>
      <c r="G32" s="7">
        <v>0</v>
      </c>
      <c r="H32" s="7">
        <v>0</v>
      </c>
      <c r="J32" s="7"/>
      <c r="K32" s="7"/>
      <c r="M32" s="7"/>
      <c r="N32" s="7"/>
    </row>
    <row r="33" spans="10:14" ht="12.75">
      <c r="J33" s="7"/>
      <c r="K33" s="7"/>
      <c r="M33" s="7"/>
      <c r="N33" s="7"/>
    </row>
    <row r="34" spans="2:14" ht="12.75">
      <c r="B34" s="1" t="s">
        <v>30</v>
      </c>
      <c r="C34" s="1" t="s">
        <v>20</v>
      </c>
      <c r="D34" s="7">
        <f>+D23-D30-D32+D21</f>
        <v>3278</v>
      </c>
      <c r="E34" s="7">
        <f>+E23-E30-E32+E21</f>
        <v>1281</v>
      </c>
      <c r="G34" s="7">
        <f>+G23-G30-G32+G21</f>
        <v>8289</v>
      </c>
      <c r="H34" s="7">
        <f>+H23-H30-H32+H21</f>
        <v>2676</v>
      </c>
      <c r="J34" s="7"/>
      <c r="K34" s="7"/>
      <c r="M34" s="7"/>
      <c r="N34" s="7"/>
    </row>
    <row r="35" spans="3:14" ht="12.75">
      <c r="C35" s="1" t="s">
        <v>15</v>
      </c>
      <c r="J35" s="7"/>
      <c r="K35" s="7"/>
      <c r="M35" s="7"/>
      <c r="N35" s="7"/>
    </row>
    <row r="36" spans="3:14" ht="12.75">
      <c r="C36" s="1" t="s">
        <v>21</v>
      </c>
      <c r="J36" s="7"/>
      <c r="K36" s="7"/>
      <c r="M36" s="7"/>
      <c r="N36" s="7"/>
    </row>
    <row r="37" spans="3:14" ht="12.75">
      <c r="C37" s="1" t="s">
        <v>22</v>
      </c>
      <c r="J37" s="7"/>
      <c r="K37" s="7"/>
      <c r="M37" s="7"/>
      <c r="N37" s="7"/>
    </row>
    <row r="38" spans="10:14" ht="12.75">
      <c r="J38" s="7"/>
      <c r="K38" s="7"/>
      <c r="M38" s="7"/>
      <c r="N38" s="7"/>
    </row>
    <row r="39" spans="2:14" ht="12.75">
      <c r="B39" s="1" t="s">
        <v>31</v>
      </c>
      <c r="C39" s="1" t="s">
        <v>25</v>
      </c>
      <c r="D39" s="7">
        <v>0</v>
      </c>
      <c r="E39" s="7">
        <v>0</v>
      </c>
      <c r="G39" s="7">
        <v>0</v>
      </c>
      <c r="H39" s="7">
        <v>0</v>
      </c>
      <c r="J39" s="7"/>
      <c r="K39" s="7"/>
      <c r="M39" s="7"/>
      <c r="N39" s="7"/>
    </row>
    <row r="40" spans="10:14" ht="12.75">
      <c r="J40" s="7"/>
      <c r="K40" s="7"/>
      <c r="M40" s="7"/>
      <c r="N40" s="7"/>
    </row>
    <row r="41" spans="2:14" ht="12.75">
      <c r="B41" s="1" t="s">
        <v>32</v>
      </c>
      <c r="C41" s="1" t="s">
        <v>24</v>
      </c>
      <c r="D41" s="7">
        <f>+D34</f>
        <v>3278</v>
      </c>
      <c r="E41" s="7">
        <f>+E34</f>
        <v>1281</v>
      </c>
      <c r="G41" s="7">
        <f>+G34</f>
        <v>8289</v>
      </c>
      <c r="H41" s="7">
        <f>+H34</f>
        <v>2676</v>
      </c>
      <c r="J41" s="7"/>
      <c r="K41" s="7"/>
      <c r="M41" s="7"/>
      <c r="N41" s="7"/>
    </row>
    <row r="42" spans="3:14" ht="12.75">
      <c r="C42" s="1" t="s">
        <v>16</v>
      </c>
      <c r="J42" s="7"/>
      <c r="K42" s="7"/>
      <c r="M42" s="7"/>
      <c r="N42" s="7"/>
    </row>
    <row r="43" spans="10:14" ht="12.75">
      <c r="J43" s="7"/>
      <c r="K43" s="7"/>
      <c r="M43" s="7"/>
      <c r="N43" s="7"/>
    </row>
    <row r="44" spans="2:14" ht="12.75">
      <c r="B44" s="1" t="s">
        <v>33</v>
      </c>
      <c r="C44" s="1" t="s">
        <v>26</v>
      </c>
      <c r="D44" s="7">
        <f>+D41*0.28</f>
        <v>917.84</v>
      </c>
      <c r="E44" s="7">
        <v>0</v>
      </c>
      <c r="G44" s="7">
        <f>+G41*0.28</f>
        <v>2320.92</v>
      </c>
      <c r="H44" s="7">
        <v>0</v>
      </c>
      <c r="J44" s="7"/>
      <c r="K44" s="7"/>
      <c r="M44" s="7"/>
      <c r="N44" s="7"/>
    </row>
    <row r="45" spans="10:14" ht="12.75">
      <c r="J45" s="7"/>
      <c r="K45" s="7"/>
      <c r="M45" s="7"/>
      <c r="N45" s="7"/>
    </row>
    <row r="46" spans="2:14" ht="12.75">
      <c r="B46" s="1" t="s">
        <v>34</v>
      </c>
      <c r="C46" s="1" t="s">
        <v>36</v>
      </c>
      <c r="D46" s="7">
        <f>+D41-D44</f>
        <v>2360.16</v>
      </c>
      <c r="E46" s="7">
        <f>+E41-E44</f>
        <v>1281</v>
      </c>
      <c r="G46" s="7">
        <f>+G41-G44</f>
        <v>5968.08</v>
      </c>
      <c r="H46" s="7">
        <f>+H41-H44</f>
        <v>2676</v>
      </c>
      <c r="J46" s="7"/>
      <c r="K46" s="7"/>
      <c r="M46" s="7"/>
      <c r="N46" s="7"/>
    </row>
    <row r="47" spans="3:14" ht="12.75">
      <c r="C47" s="1" t="s">
        <v>35</v>
      </c>
      <c r="J47" s="7"/>
      <c r="K47" s="7"/>
      <c r="M47" s="7"/>
      <c r="N47" s="7"/>
    </row>
    <row r="48" spans="10:14" ht="12.75">
      <c r="J48" s="7"/>
      <c r="K48" s="7"/>
      <c r="M48" s="7"/>
      <c r="N48" s="7"/>
    </row>
    <row r="49" spans="3:14" ht="12.75">
      <c r="C49" s="1" t="s">
        <v>37</v>
      </c>
      <c r="D49" s="7">
        <v>0</v>
      </c>
      <c r="E49" s="7">
        <v>0</v>
      </c>
      <c r="G49" s="7">
        <v>0</v>
      </c>
      <c r="H49" s="7">
        <v>0</v>
      </c>
      <c r="J49" s="7"/>
      <c r="K49" s="7"/>
      <c r="M49" s="7"/>
      <c r="N49" s="7"/>
    </row>
    <row r="50" spans="10:14" ht="12.75">
      <c r="J50" s="7"/>
      <c r="K50" s="7"/>
      <c r="M50" s="7"/>
      <c r="N50" s="7"/>
    </row>
    <row r="51" spans="2:14" ht="12.75">
      <c r="B51" s="1" t="s">
        <v>38</v>
      </c>
      <c r="C51" s="1" t="s">
        <v>39</v>
      </c>
      <c r="D51" s="7">
        <f>+D46</f>
        <v>2360.16</v>
      </c>
      <c r="E51" s="7">
        <f>+E46</f>
        <v>1281</v>
      </c>
      <c r="G51" s="7">
        <f>+G46</f>
        <v>5968.08</v>
      </c>
      <c r="H51" s="7">
        <f>+H46</f>
        <v>2676</v>
      </c>
      <c r="J51" s="7"/>
      <c r="K51" s="7"/>
      <c r="M51" s="7"/>
      <c r="N51" s="7"/>
    </row>
    <row r="52" spans="3:14" ht="12.75">
      <c r="C52" s="1" t="s">
        <v>40</v>
      </c>
      <c r="J52" s="7"/>
      <c r="K52" s="7"/>
      <c r="M52" s="7"/>
      <c r="N52" s="7"/>
    </row>
    <row r="53" spans="10:14" ht="12.75">
      <c r="J53" s="7"/>
      <c r="K53" s="7"/>
      <c r="M53" s="7"/>
      <c r="N53" s="7"/>
    </row>
    <row r="54" spans="2:14" ht="12.75">
      <c r="B54" s="1" t="s">
        <v>41</v>
      </c>
      <c r="C54" s="1" t="s">
        <v>42</v>
      </c>
      <c r="D54" s="7">
        <v>0</v>
      </c>
      <c r="E54" s="7">
        <v>0</v>
      </c>
      <c r="G54" s="7">
        <v>0</v>
      </c>
      <c r="H54" s="7">
        <v>0</v>
      </c>
      <c r="J54" s="7"/>
      <c r="K54" s="7"/>
      <c r="M54" s="7"/>
      <c r="N54" s="7"/>
    </row>
    <row r="55" spans="3:14" ht="12.75">
      <c r="C55" s="1" t="s">
        <v>43</v>
      </c>
      <c r="D55" s="7">
        <v>0</v>
      </c>
      <c r="E55" s="7">
        <v>0</v>
      </c>
      <c r="G55" s="7">
        <v>0</v>
      </c>
      <c r="H55" s="7">
        <v>0</v>
      </c>
      <c r="J55" s="7"/>
      <c r="K55" s="7"/>
      <c r="M55" s="7"/>
      <c r="N55" s="7"/>
    </row>
    <row r="56" spans="3:14" ht="12.75">
      <c r="C56" s="1" t="s">
        <v>44</v>
      </c>
      <c r="D56" s="7">
        <v>0</v>
      </c>
      <c r="E56" s="7">
        <v>0</v>
      </c>
      <c r="G56" s="7">
        <v>0</v>
      </c>
      <c r="H56" s="7">
        <v>0</v>
      </c>
      <c r="J56" s="7"/>
      <c r="K56" s="7"/>
      <c r="M56" s="7"/>
      <c r="N56" s="7"/>
    </row>
    <row r="57" spans="3:14" ht="12.75">
      <c r="C57" s="1" t="s">
        <v>45</v>
      </c>
      <c r="J57" s="7"/>
      <c r="K57" s="7"/>
      <c r="M57" s="7"/>
      <c r="N57" s="7"/>
    </row>
    <row r="58" spans="10:14" ht="12.75">
      <c r="J58" s="7"/>
      <c r="K58" s="7"/>
      <c r="M58" s="7"/>
      <c r="N58" s="7"/>
    </row>
    <row r="59" spans="2:14" ht="12.75">
      <c r="B59" s="1" t="s">
        <v>46</v>
      </c>
      <c r="C59" s="1" t="s">
        <v>47</v>
      </c>
      <c r="D59" s="7">
        <f>+D51</f>
        <v>2360.16</v>
      </c>
      <c r="E59" s="7">
        <f>+E51</f>
        <v>1281</v>
      </c>
      <c r="G59" s="7">
        <f>+G51</f>
        <v>5968.08</v>
      </c>
      <c r="H59" s="7">
        <f>+H51</f>
        <v>2676</v>
      </c>
      <c r="J59" s="7"/>
      <c r="K59" s="7"/>
      <c r="M59" s="7"/>
      <c r="N59" s="7"/>
    </row>
    <row r="60" spans="3:14" ht="12.75">
      <c r="C60" s="1" t="s">
        <v>48</v>
      </c>
      <c r="J60" s="7"/>
      <c r="K60" s="7"/>
      <c r="M60" s="7"/>
      <c r="N60" s="7"/>
    </row>
    <row r="61" spans="10:14" ht="12.75">
      <c r="J61" s="7"/>
      <c r="K61" s="7"/>
      <c r="M61" s="7"/>
      <c r="N61" s="7"/>
    </row>
    <row r="62" spans="1:14" ht="12.75">
      <c r="A62" s="1">
        <v>3</v>
      </c>
      <c r="B62" s="1" t="s">
        <v>10</v>
      </c>
      <c r="C62" s="1" t="s">
        <v>49</v>
      </c>
      <c r="D62" s="8"/>
      <c r="E62" s="8"/>
      <c r="G62" s="8"/>
      <c r="H62" s="8"/>
      <c r="J62" s="8"/>
      <c r="K62" s="8"/>
      <c r="M62" s="8"/>
      <c r="N62" s="8"/>
    </row>
    <row r="63" spans="3:14" ht="12.75">
      <c r="C63" s="1" t="s">
        <v>50</v>
      </c>
      <c r="J63" s="7"/>
      <c r="K63" s="7"/>
      <c r="M63" s="7"/>
      <c r="N63" s="7"/>
    </row>
    <row r="64" spans="3:14" ht="12.75">
      <c r="C64" s="1" t="s">
        <v>51</v>
      </c>
      <c r="J64" s="7"/>
      <c r="K64" s="7"/>
      <c r="M64" s="7"/>
      <c r="N64" s="7"/>
    </row>
    <row r="65" spans="10:14" ht="12.75">
      <c r="J65" s="7"/>
      <c r="K65" s="7"/>
      <c r="M65" s="7"/>
      <c r="N65" s="7"/>
    </row>
    <row r="66" spans="3:14" ht="12.75">
      <c r="C66" s="1" t="s">
        <v>106</v>
      </c>
      <c r="D66" s="26">
        <f>D59/19082*100</f>
        <v>12.36851483073053</v>
      </c>
      <c r="E66" s="26">
        <f>E59/19082*100</f>
        <v>6.7131327953044755</v>
      </c>
      <c r="G66" s="26">
        <f>G59/19082*100</f>
        <v>31.27596687978199</v>
      </c>
      <c r="H66" s="26">
        <f>H59/19082*100</f>
        <v>14.023687244523636</v>
      </c>
      <c r="J66" s="8"/>
      <c r="K66" s="8"/>
      <c r="M66" s="8"/>
      <c r="N66" s="8"/>
    </row>
    <row r="67" spans="3:14" ht="12.75">
      <c r="C67" s="1" t="s">
        <v>107</v>
      </c>
      <c r="J67" s="7"/>
      <c r="K67" s="7"/>
      <c r="M67" s="7"/>
      <c r="N67" s="7"/>
    </row>
    <row r="68" spans="10:14" ht="12.75">
      <c r="J68" s="7"/>
      <c r="K68" s="7"/>
      <c r="M68" s="7"/>
      <c r="N68" s="7"/>
    </row>
    <row r="69" spans="3:14" ht="12.75">
      <c r="C69" s="1" t="s">
        <v>108</v>
      </c>
      <c r="D69" s="26">
        <f>+D59/19082*100</f>
        <v>12.36851483073053</v>
      </c>
      <c r="E69" s="26">
        <f>+E59/19082*100</f>
        <v>6.7131327953044755</v>
      </c>
      <c r="G69" s="26">
        <f>+G59/19082*100</f>
        <v>31.27596687978199</v>
      </c>
      <c r="H69" s="26">
        <f>+H59/19082*100</f>
        <v>14.023687244523636</v>
      </c>
      <c r="J69" s="7"/>
      <c r="K69" s="7"/>
      <c r="M69" s="7"/>
      <c r="N69" s="7"/>
    </row>
    <row r="70" spans="3:14" ht="12.75">
      <c r="C70" s="1" t="s">
        <v>107</v>
      </c>
      <c r="J70" s="7"/>
      <c r="K70" s="7"/>
      <c r="M70" s="7"/>
      <c r="N70" s="7"/>
    </row>
    <row r="71" spans="4:14" ht="12.75">
      <c r="D71" s="1"/>
      <c r="E71" s="1"/>
      <c r="G71" s="1"/>
      <c r="H71" s="1"/>
      <c r="J71" s="7"/>
      <c r="K71" s="7"/>
      <c r="M71" s="7"/>
      <c r="N71" s="7"/>
    </row>
    <row r="72" spans="3:14" ht="12.75">
      <c r="C72" s="4"/>
      <c r="D72" s="1"/>
      <c r="E72" s="1"/>
      <c r="G72" s="1"/>
      <c r="H72" s="1"/>
      <c r="J72" s="7"/>
      <c r="K72" s="7"/>
      <c r="M72" s="7"/>
      <c r="N72" s="7"/>
    </row>
  </sheetData>
  <mergeCells count="6">
    <mergeCell ref="D10:E10"/>
    <mergeCell ref="G10:H10"/>
    <mergeCell ref="A2:H2"/>
    <mergeCell ref="A7:H7"/>
    <mergeCell ref="A3:H3"/>
    <mergeCell ref="A4:H4"/>
  </mergeCells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&amp;R&amp;"Times New Roman,Regular"&amp;F&amp;A&amp;T&amp;D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workbookViewId="0" topLeftCell="C10">
      <pane xSplit="5412" ySplit="1788" topLeftCell="G27" activePane="bottomRight" state="split"/>
      <selection pane="topLeft" activeCell="C10" sqref="C10"/>
      <selection pane="topRight" activeCell="D15" sqref="D15"/>
      <selection pane="bottomLeft" activeCell="C16" sqref="C16"/>
      <selection pane="bottomRight" activeCell="H32" sqref="H32"/>
    </sheetView>
  </sheetViews>
  <sheetFormatPr defaultColWidth="9.140625" defaultRowHeight="12.75"/>
  <cols>
    <col min="1" max="2" width="3.7109375" style="1" customWidth="1"/>
    <col min="3" max="3" width="47.8515625" style="1" customWidth="1"/>
    <col min="4" max="4" width="15.7109375" style="7" customWidth="1"/>
    <col min="5" max="5" width="17.8515625" style="7" customWidth="1"/>
    <col min="6" max="6" width="3.7109375" style="1" customWidth="1"/>
    <col min="7" max="7" width="15.7109375" style="7" customWidth="1"/>
    <col min="8" max="8" width="17.8515625" style="7" customWidth="1"/>
    <col min="9" max="9" width="9.140625" style="1" customWidth="1"/>
    <col min="10" max="11" width="9.8515625" style="1" customWidth="1"/>
    <col min="12" max="12" width="3.00390625" style="1" customWidth="1"/>
    <col min="13" max="14" width="9.8515625" style="1" customWidth="1"/>
    <col min="15" max="16384" width="9.140625" style="1" customWidth="1"/>
  </cols>
  <sheetData>
    <row r="2" spans="1:8" ht="15">
      <c r="A2" s="29" t="s">
        <v>69</v>
      </c>
      <c r="B2" s="29"/>
      <c r="C2" s="29"/>
      <c r="D2" s="29"/>
      <c r="E2" s="29"/>
      <c r="F2" s="29"/>
      <c r="G2" s="29"/>
      <c r="H2" s="29"/>
    </row>
    <row r="3" spans="1:8" ht="12.75">
      <c r="A3" s="31" t="s">
        <v>101</v>
      </c>
      <c r="B3" s="31"/>
      <c r="C3" s="31"/>
      <c r="D3" s="31"/>
      <c r="E3" s="31"/>
      <c r="F3" s="31"/>
      <c r="G3" s="31"/>
      <c r="H3" s="31"/>
    </row>
    <row r="4" spans="1:8" ht="15">
      <c r="A4" s="29" t="s">
        <v>102</v>
      </c>
      <c r="B4" s="29"/>
      <c r="C4" s="29"/>
      <c r="D4" s="29"/>
      <c r="E4" s="29"/>
      <c r="F4" s="29"/>
      <c r="G4" s="29"/>
      <c r="H4" s="29"/>
    </row>
    <row r="5" spans="1:8" ht="13.5" thickBot="1">
      <c r="A5" s="17"/>
      <c r="B5" s="17"/>
      <c r="C5" s="17"/>
      <c r="D5" s="18"/>
      <c r="E5" s="18"/>
      <c r="F5" s="17"/>
      <c r="G5" s="18"/>
      <c r="H5" s="18"/>
    </row>
    <row r="6" ht="12.75">
      <c r="A6" s="4"/>
    </row>
    <row r="7" spans="1:8" ht="15">
      <c r="A7" s="30" t="s">
        <v>111</v>
      </c>
      <c r="B7" s="30"/>
      <c r="C7" s="30"/>
      <c r="D7" s="30"/>
      <c r="E7" s="30"/>
      <c r="F7" s="30"/>
      <c r="G7" s="30"/>
      <c r="H7" s="30"/>
    </row>
    <row r="8" ht="12.75">
      <c r="A8" s="1" t="s">
        <v>103</v>
      </c>
    </row>
    <row r="9" ht="12.75">
      <c r="A9" s="4"/>
    </row>
    <row r="10" spans="4:8" ht="12.75">
      <c r="D10" s="28" t="s">
        <v>0</v>
      </c>
      <c r="E10" s="28"/>
      <c r="G10" s="28" t="s">
        <v>7</v>
      </c>
      <c r="H10" s="28"/>
    </row>
    <row r="11" spans="4:8" ht="12.75">
      <c r="D11" s="6" t="s">
        <v>1</v>
      </c>
      <c r="E11" s="6" t="s">
        <v>4</v>
      </c>
      <c r="G11" s="6" t="s">
        <v>1</v>
      </c>
      <c r="H11" s="6" t="s">
        <v>4</v>
      </c>
    </row>
    <row r="12" spans="4:8" ht="12.75">
      <c r="D12" s="6" t="s">
        <v>2</v>
      </c>
      <c r="E12" s="6" t="s">
        <v>5</v>
      </c>
      <c r="G12" s="6" t="s">
        <v>2</v>
      </c>
      <c r="H12" s="6" t="s">
        <v>5</v>
      </c>
    </row>
    <row r="13" spans="4:8" ht="12.75">
      <c r="D13" s="6" t="s">
        <v>3</v>
      </c>
      <c r="E13" s="6" t="s">
        <v>3</v>
      </c>
      <c r="G13" s="6" t="s">
        <v>8</v>
      </c>
      <c r="H13" s="6" t="s">
        <v>9</v>
      </c>
    </row>
    <row r="14" spans="4:8" ht="12.75">
      <c r="D14" s="6" t="s">
        <v>112</v>
      </c>
      <c r="E14" s="6" t="s">
        <v>113</v>
      </c>
      <c r="G14" s="6" t="s">
        <v>112</v>
      </c>
      <c r="H14" s="6" t="s">
        <v>113</v>
      </c>
    </row>
    <row r="15" spans="4:8" ht="12.75">
      <c r="D15" s="6" t="s">
        <v>104</v>
      </c>
      <c r="E15" s="6" t="s">
        <v>6</v>
      </c>
      <c r="G15" s="6" t="s">
        <v>6</v>
      </c>
      <c r="H15" s="6" t="s">
        <v>6</v>
      </c>
    </row>
    <row r="17" spans="1:14" ht="12.75">
      <c r="A17" s="1">
        <v>1</v>
      </c>
      <c r="B17" s="1" t="s">
        <v>10</v>
      </c>
      <c r="C17" s="1" t="s">
        <v>11</v>
      </c>
      <c r="D17" s="7">
        <f>41838.416-27217.091</f>
        <v>14621.324999999997</v>
      </c>
      <c r="E17" s="7">
        <f>35258.442-23288.76</f>
        <v>11969.682000000004</v>
      </c>
      <c r="G17" s="7">
        <v>41838.416</v>
      </c>
      <c r="H17" s="7">
        <v>35258.442</v>
      </c>
      <c r="J17" s="7"/>
      <c r="K17" s="7"/>
      <c r="M17" s="7"/>
      <c r="N17" s="7"/>
    </row>
    <row r="18" spans="10:14" ht="12.75">
      <c r="J18" s="7"/>
      <c r="K18" s="7"/>
      <c r="M18" s="7"/>
      <c r="N18" s="7"/>
    </row>
    <row r="19" spans="2:14" ht="12.75">
      <c r="B19" s="1" t="s">
        <v>27</v>
      </c>
      <c r="C19" s="1" t="s">
        <v>12</v>
      </c>
      <c r="D19" s="7">
        <v>0</v>
      </c>
      <c r="E19" s="7">
        <v>0</v>
      </c>
      <c r="G19" s="7">
        <v>0</v>
      </c>
      <c r="H19" s="7">
        <v>0</v>
      </c>
      <c r="J19" s="7"/>
      <c r="K19" s="7"/>
      <c r="M19" s="7"/>
      <c r="N19" s="7"/>
    </row>
    <row r="20" spans="10:14" ht="12.75">
      <c r="J20" s="7"/>
      <c r="K20" s="7"/>
      <c r="M20" s="7"/>
      <c r="N20" s="7"/>
    </row>
    <row r="21" spans="2:14" ht="12.75">
      <c r="B21" s="1" t="s">
        <v>28</v>
      </c>
      <c r="C21" s="1" t="s">
        <v>13</v>
      </c>
      <c r="D21" s="7">
        <f>153.462-96.71</f>
        <v>56.751999999999995</v>
      </c>
      <c r="E21" s="7">
        <f>541.587-190.283</f>
        <v>351.304</v>
      </c>
      <c r="G21" s="7">
        <v>153.462</v>
      </c>
      <c r="H21" s="7">
        <v>541.587</v>
      </c>
      <c r="J21" s="7"/>
      <c r="K21" s="7"/>
      <c r="M21" s="7"/>
      <c r="N21" s="7"/>
    </row>
    <row r="22" spans="10:14" ht="12.75">
      <c r="J22" s="7"/>
      <c r="K22" s="7"/>
      <c r="M22" s="7"/>
      <c r="N22" s="7"/>
    </row>
    <row r="23" spans="1:14" ht="12.75">
      <c r="A23" s="1">
        <v>2</v>
      </c>
      <c r="B23" s="1" t="s">
        <v>10</v>
      </c>
      <c r="C23" s="1" t="s">
        <v>14</v>
      </c>
      <c r="D23" s="7">
        <f>8136.357-4914.743+D30</f>
        <v>3955.1009999999997</v>
      </c>
      <c r="E23" s="7">
        <f>2569.086-1203.882+E30</f>
        <v>1944.4709999999995</v>
      </c>
      <c r="G23" s="7">
        <f>8136.357+G30</f>
        <v>10378.323</v>
      </c>
      <c r="H23" s="7">
        <f>2569.086+H30</f>
        <v>4235.753</v>
      </c>
      <c r="J23" s="7"/>
      <c r="K23" s="7"/>
      <c r="M23" s="7"/>
      <c r="N23" s="7"/>
    </row>
    <row r="24" spans="3:14" ht="12.75">
      <c r="C24" s="1" t="s">
        <v>15</v>
      </c>
      <c r="J24" s="7"/>
      <c r="K24" s="7"/>
      <c r="M24" s="7"/>
      <c r="N24" s="7"/>
    </row>
    <row r="25" spans="3:14" ht="12.75">
      <c r="C25" s="1" t="s">
        <v>23</v>
      </c>
      <c r="J25" s="7"/>
      <c r="K25" s="7"/>
      <c r="M25" s="7"/>
      <c r="N25" s="7"/>
    </row>
    <row r="26" spans="3:14" ht="12.75">
      <c r="C26" s="1" t="s">
        <v>16</v>
      </c>
      <c r="J26" s="7"/>
      <c r="K26" s="7"/>
      <c r="M26" s="7"/>
      <c r="N26" s="7"/>
    </row>
    <row r="27" spans="10:14" ht="12.75">
      <c r="J27" s="7"/>
      <c r="K27" s="7"/>
      <c r="M27" s="7"/>
      <c r="N27" s="7"/>
    </row>
    <row r="28" spans="2:14" ht="12.75">
      <c r="B28" s="1" t="s">
        <v>27</v>
      </c>
      <c r="C28" s="1" t="s">
        <v>17</v>
      </c>
      <c r="D28" s="7">
        <v>0</v>
      </c>
      <c r="E28" s="7" t="s">
        <v>105</v>
      </c>
      <c r="G28" s="7">
        <v>0</v>
      </c>
      <c r="H28" s="7">
        <v>0</v>
      </c>
      <c r="J28" s="7"/>
      <c r="K28" s="7"/>
      <c r="M28" s="7"/>
      <c r="N28" s="7"/>
    </row>
    <row r="29" spans="10:14" ht="12.75">
      <c r="J29" s="7"/>
      <c r="K29" s="7"/>
      <c r="M29" s="7"/>
      <c r="N29" s="7"/>
    </row>
    <row r="30" spans="2:14" ht="12.75">
      <c r="B30" s="1" t="s">
        <v>28</v>
      </c>
      <c r="C30" s="1" t="s">
        <v>18</v>
      </c>
      <c r="D30" s="7">
        <f>975.227+1266.739-656.328-852.151</f>
        <v>733.487</v>
      </c>
      <c r="E30" s="7">
        <f>1032.889+633.778-688.663-398.737</f>
        <v>579.2669999999998</v>
      </c>
      <c r="G30" s="7">
        <f>975.227+1266.739</f>
        <v>2241.966</v>
      </c>
      <c r="H30" s="7">
        <f>1032.889+633.778</f>
        <v>1666.667</v>
      </c>
      <c r="J30" s="7"/>
      <c r="K30" s="7"/>
      <c r="M30" s="7"/>
      <c r="N30" s="7"/>
    </row>
    <row r="31" spans="10:14" ht="12.75">
      <c r="J31" s="7"/>
      <c r="K31" s="7"/>
      <c r="M31" s="7"/>
      <c r="N31" s="7"/>
    </row>
    <row r="32" spans="2:14" ht="12.75">
      <c r="B32" s="1" t="s">
        <v>29</v>
      </c>
      <c r="C32" s="1" t="s">
        <v>19</v>
      </c>
      <c r="D32" s="7">
        <v>0</v>
      </c>
      <c r="E32" s="7">
        <v>434.596</v>
      </c>
      <c r="G32" s="7">
        <v>0</v>
      </c>
      <c r="H32" s="7">
        <v>434.596</v>
      </c>
      <c r="J32" s="7"/>
      <c r="K32" s="7"/>
      <c r="M32" s="7"/>
      <c r="N32" s="7"/>
    </row>
    <row r="33" spans="10:14" ht="12.75">
      <c r="J33" s="7"/>
      <c r="K33" s="7"/>
      <c r="M33" s="7"/>
      <c r="N33" s="7"/>
    </row>
    <row r="34" spans="2:14" ht="12.75">
      <c r="B34" s="1" t="s">
        <v>30</v>
      </c>
      <c r="C34" s="1" t="s">
        <v>20</v>
      </c>
      <c r="D34" s="7">
        <f>+D23-D30-D32+D21</f>
        <v>3278.3659999999995</v>
      </c>
      <c r="E34" s="7">
        <f>+E23-E30-E32+E21</f>
        <v>1281.9119999999998</v>
      </c>
      <c r="G34" s="7">
        <f>+G23-G30-G32+G21</f>
        <v>8289.819</v>
      </c>
      <c r="H34" s="7">
        <f>+H23-H30-H32+H21</f>
        <v>2676.0769999999998</v>
      </c>
      <c r="J34" s="7"/>
      <c r="K34" s="7"/>
      <c r="M34" s="7"/>
      <c r="N34" s="7"/>
    </row>
    <row r="35" spans="3:14" ht="12.75">
      <c r="C35" s="1" t="s">
        <v>15</v>
      </c>
      <c r="J35" s="7"/>
      <c r="K35" s="7"/>
      <c r="M35" s="7"/>
      <c r="N35" s="7"/>
    </row>
    <row r="36" spans="3:14" ht="12.75">
      <c r="C36" s="1" t="s">
        <v>21</v>
      </c>
      <c r="J36" s="7"/>
      <c r="K36" s="7"/>
      <c r="M36" s="7"/>
      <c r="N36" s="7"/>
    </row>
    <row r="37" spans="3:14" ht="12.75">
      <c r="C37" s="1" t="s">
        <v>22</v>
      </c>
      <c r="J37" s="7"/>
      <c r="K37" s="7"/>
      <c r="M37" s="7"/>
      <c r="N37" s="7"/>
    </row>
    <row r="38" spans="10:14" ht="12.75">
      <c r="J38" s="7"/>
      <c r="K38" s="7"/>
      <c r="M38" s="7"/>
      <c r="N38" s="7"/>
    </row>
    <row r="39" spans="2:14" ht="12.75">
      <c r="B39" s="1" t="s">
        <v>31</v>
      </c>
      <c r="C39" s="1" t="s">
        <v>25</v>
      </c>
      <c r="D39" s="7">
        <v>0</v>
      </c>
      <c r="E39" s="7">
        <v>0</v>
      </c>
      <c r="G39" s="7">
        <v>0</v>
      </c>
      <c r="H39" s="7">
        <v>0</v>
      </c>
      <c r="J39" s="7"/>
      <c r="K39" s="7"/>
      <c r="M39" s="7"/>
      <c r="N39" s="7"/>
    </row>
    <row r="40" spans="10:14" ht="12.75">
      <c r="J40" s="7"/>
      <c r="K40" s="7"/>
      <c r="M40" s="7"/>
      <c r="N40" s="7"/>
    </row>
    <row r="41" spans="2:14" ht="12.75">
      <c r="B41" s="1" t="s">
        <v>32</v>
      </c>
      <c r="C41" s="1" t="s">
        <v>24</v>
      </c>
      <c r="D41" s="7">
        <f>+D34</f>
        <v>3278.3659999999995</v>
      </c>
      <c r="E41" s="7">
        <f>+E34</f>
        <v>1281.9119999999998</v>
      </c>
      <c r="G41" s="7">
        <f>+G34</f>
        <v>8289.819</v>
      </c>
      <c r="H41" s="7">
        <f>+H34</f>
        <v>2676.0769999999998</v>
      </c>
      <c r="J41" s="7"/>
      <c r="K41" s="7"/>
      <c r="M41" s="7"/>
      <c r="N41" s="7"/>
    </row>
    <row r="42" spans="3:14" ht="12.75">
      <c r="C42" s="1" t="s">
        <v>16</v>
      </c>
      <c r="J42" s="7"/>
      <c r="K42" s="7"/>
      <c r="M42" s="7"/>
      <c r="N42" s="7"/>
    </row>
    <row r="43" spans="10:14" ht="12.75">
      <c r="J43" s="7"/>
      <c r="K43" s="7"/>
      <c r="M43" s="7"/>
      <c r="N43" s="7"/>
    </row>
    <row r="44" spans="2:14" ht="12.75">
      <c r="B44" s="1" t="s">
        <v>33</v>
      </c>
      <c r="C44" s="1" t="s">
        <v>26</v>
      </c>
      <c r="D44" s="7">
        <f>+D41*0.28</f>
        <v>917.9424799999999</v>
      </c>
      <c r="E44" s="7">
        <f>+E41*0.28</f>
        <v>358.93536</v>
      </c>
      <c r="G44" s="7">
        <f>+G41*0.28</f>
        <v>2321.14932</v>
      </c>
      <c r="H44" s="7">
        <f>+H41*0.28</f>
        <v>749.30156</v>
      </c>
      <c r="J44" s="7"/>
      <c r="K44" s="7"/>
      <c r="M44" s="7"/>
      <c r="N44" s="7"/>
    </row>
    <row r="45" spans="10:14" ht="12.75">
      <c r="J45" s="7"/>
      <c r="K45" s="7"/>
      <c r="M45" s="7"/>
      <c r="N45" s="7"/>
    </row>
    <row r="46" spans="2:14" ht="12.75">
      <c r="B46" s="1" t="s">
        <v>34</v>
      </c>
      <c r="C46" s="1" t="s">
        <v>36</v>
      </c>
      <c r="D46" s="7">
        <f>+D41-D44</f>
        <v>2360.4235199999994</v>
      </c>
      <c r="E46" s="7">
        <f>+E41-E44</f>
        <v>922.9766399999999</v>
      </c>
      <c r="G46" s="7">
        <f>+G41-G44</f>
        <v>5968.669679999999</v>
      </c>
      <c r="H46" s="7">
        <f>+H41-H44</f>
        <v>1926.77544</v>
      </c>
      <c r="J46" s="7"/>
      <c r="K46" s="7"/>
      <c r="M46" s="7"/>
      <c r="N46" s="7"/>
    </row>
    <row r="47" spans="3:14" ht="12.75">
      <c r="C47" s="1" t="s">
        <v>35</v>
      </c>
      <c r="J47" s="7"/>
      <c r="K47" s="7"/>
      <c r="M47" s="7"/>
      <c r="N47" s="7"/>
    </row>
    <row r="48" spans="10:14" ht="12.75">
      <c r="J48" s="7"/>
      <c r="K48" s="7"/>
      <c r="M48" s="7"/>
      <c r="N48" s="7"/>
    </row>
    <row r="49" spans="3:14" ht="12.75">
      <c r="C49" s="1" t="s">
        <v>37</v>
      </c>
      <c r="D49" s="7">
        <v>0</v>
      </c>
      <c r="E49" s="7">
        <v>0</v>
      </c>
      <c r="G49" s="7">
        <v>0</v>
      </c>
      <c r="H49" s="7">
        <v>0</v>
      </c>
      <c r="J49" s="7"/>
      <c r="K49" s="7"/>
      <c r="M49" s="7"/>
      <c r="N49" s="7"/>
    </row>
    <row r="50" spans="10:14" ht="12.75">
      <c r="J50" s="7"/>
      <c r="K50" s="7"/>
      <c r="M50" s="7"/>
      <c r="N50" s="7"/>
    </row>
    <row r="51" spans="2:14" ht="12.75">
      <c r="B51" s="1" t="s">
        <v>38</v>
      </c>
      <c r="C51" s="1" t="s">
        <v>39</v>
      </c>
      <c r="D51" s="7">
        <f>+D46</f>
        <v>2360.4235199999994</v>
      </c>
      <c r="E51" s="7">
        <f>+E46</f>
        <v>922.9766399999999</v>
      </c>
      <c r="G51" s="7">
        <f>+G46</f>
        <v>5968.669679999999</v>
      </c>
      <c r="H51" s="7">
        <f>+H46</f>
        <v>1926.77544</v>
      </c>
      <c r="J51" s="7"/>
      <c r="K51" s="7"/>
      <c r="M51" s="7"/>
      <c r="N51" s="7"/>
    </row>
    <row r="52" spans="3:14" ht="12.75">
      <c r="C52" s="1" t="s">
        <v>40</v>
      </c>
      <c r="J52" s="7"/>
      <c r="K52" s="7"/>
      <c r="M52" s="7"/>
      <c r="N52" s="7"/>
    </row>
    <row r="53" spans="10:14" ht="12.75">
      <c r="J53" s="7"/>
      <c r="K53" s="7"/>
      <c r="M53" s="7"/>
      <c r="N53" s="7"/>
    </row>
    <row r="54" spans="2:14" ht="12.75">
      <c r="B54" s="1" t="s">
        <v>41</v>
      </c>
      <c r="C54" s="1" t="s">
        <v>42</v>
      </c>
      <c r="D54" s="7">
        <v>0</v>
      </c>
      <c r="E54" s="7">
        <v>0</v>
      </c>
      <c r="G54" s="7">
        <v>0</v>
      </c>
      <c r="H54" s="7">
        <v>0</v>
      </c>
      <c r="J54" s="7"/>
      <c r="K54" s="7"/>
      <c r="M54" s="7"/>
      <c r="N54" s="7"/>
    </row>
    <row r="55" spans="3:14" ht="12.75">
      <c r="C55" s="1" t="s">
        <v>43</v>
      </c>
      <c r="D55" s="7">
        <v>0</v>
      </c>
      <c r="E55" s="7">
        <v>0</v>
      </c>
      <c r="G55" s="7">
        <v>0</v>
      </c>
      <c r="H55" s="7">
        <v>0</v>
      </c>
      <c r="J55" s="7"/>
      <c r="K55" s="7"/>
      <c r="M55" s="7"/>
      <c r="N55" s="7"/>
    </row>
    <row r="56" spans="3:14" ht="12.75">
      <c r="C56" s="1" t="s">
        <v>44</v>
      </c>
      <c r="D56" s="7">
        <v>0</v>
      </c>
      <c r="E56" s="7">
        <v>0</v>
      </c>
      <c r="G56" s="7">
        <v>0</v>
      </c>
      <c r="H56" s="7">
        <v>0</v>
      </c>
      <c r="J56" s="7"/>
      <c r="K56" s="7"/>
      <c r="M56" s="7"/>
      <c r="N56" s="7"/>
    </row>
    <row r="57" spans="3:14" ht="12.75">
      <c r="C57" s="1" t="s">
        <v>45</v>
      </c>
      <c r="J57" s="7"/>
      <c r="K57" s="7"/>
      <c r="M57" s="7"/>
      <c r="N57" s="7"/>
    </row>
    <row r="58" spans="10:14" ht="12.75">
      <c r="J58" s="7"/>
      <c r="K58" s="7"/>
      <c r="M58" s="7"/>
      <c r="N58" s="7"/>
    </row>
    <row r="59" spans="2:14" ht="12.75">
      <c r="B59" s="1" t="s">
        <v>46</v>
      </c>
      <c r="C59" s="1" t="s">
        <v>47</v>
      </c>
      <c r="D59" s="7">
        <f>+D51</f>
        <v>2360.4235199999994</v>
      </c>
      <c r="E59" s="7">
        <f>+E51</f>
        <v>922.9766399999999</v>
      </c>
      <c r="G59" s="7">
        <f>+G51</f>
        <v>5968.669679999999</v>
      </c>
      <c r="H59" s="7">
        <f>+H51</f>
        <v>1926.77544</v>
      </c>
      <c r="J59" s="7"/>
      <c r="K59" s="7"/>
      <c r="M59" s="7"/>
      <c r="N59" s="7"/>
    </row>
    <row r="60" spans="3:14" ht="12.75">
      <c r="C60" s="1" t="s">
        <v>48</v>
      </c>
      <c r="J60" s="7"/>
      <c r="K60" s="7"/>
      <c r="M60" s="7"/>
      <c r="N60" s="7"/>
    </row>
    <row r="61" spans="10:14" ht="12.75">
      <c r="J61" s="7"/>
      <c r="K61" s="7"/>
      <c r="M61" s="7"/>
      <c r="N61" s="7"/>
    </row>
    <row r="62" spans="1:14" ht="12.75">
      <c r="A62" s="1">
        <v>3</v>
      </c>
      <c r="B62" s="1" t="s">
        <v>10</v>
      </c>
      <c r="C62" s="1" t="s">
        <v>49</v>
      </c>
      <c r="D62" s="8"/>
      <c r="E62" s="8"/>
      <c r="G62" s="8"/>
      <c r="H62" s="8"/>
      <c r="J62" s="8"/>
      <c r="K62" s="8"/>
      <c r="M62" s="8"/>
      <c r="N62" s="8"/>
    </row>
    <row r="63" spans="3:14" ht="12.75">
      <c r="C63" s="1" t="s">
        <v>50</v>
      </c>
      <c r="J63" s="7"/>
      <c r="K63" s="7"/>
      <c r="M63" s="7"/>
      <c r="N63" s="7"/>
    </row>
    <row r="64" spans="3:14" ht="12.75">
      <c r="C64" s="1" t="s">
        <v>51</v>
      </c>
      <c r="J64" s="7"/>
      <c r="K64" s="7"/>
      <c r="M64" s="7"/>
      <c r="N64" s="7"/>
    </row>
    <row r="65" spans="10:14" ht="12.75">
      <c r="J65" s="7"/>
      <c r="K65" s="7"/>
      <c r="M65" s="7"/>
      <c r="N65" s="7"/>
    </row>
    <row r="66" spans="3:14" ht="12.75">
      <c r="C66" s="1" t="s">
        <v>106</v>
      </c>
      <c r="D66" s="26">
        <f>D59/19082*100</f>
        <v>12.36989581804842</v>
      </c>
      <c r="E66" s="26">
        <f>E59/19082*100</f>
        <v>4.83689676134577</v>
      </c>
      <c r="G66" s="26">
        <f>G59/19082*100</f>
        <v>31.279057121894976</v>
      </c>
      <c r="H66" s="26">
        <f>H59/19082*100</f>
        <v>10.09734535164029</v>
      </c>
      <c r="J66" s="8"/>
      <c r="K66" s="8"/>
      <c r="M66" s="8"/>
      <c r="N66" s="8"/>
    </row>
    <row r="67" spans="3:14" ht="12.75">
      <c r="C67" s="1" t="s">
        <v>107</v>
      </c>
      <c r="J67" s="7"/>
      <c r="K67" s="7"/>
      <c r="M67" s="7"/>
      <c r="N67" s="7"/>
    </row>
    <row r="68" spans="10:14" ht="12.75">
      <c r="J68" s="7"/>
      <c r="K68" s="7"/>
      <c r="M68" s="7"/>
      <c r="N68" s="7"/>
    </row>
    <row r="69" spans="3:14" ht="12.75">
      <c r="C69" s="1" t="s">
        <v>108</v>
      </c>
      <c r="D69" s="26">
        <f>+D59/19082*100</f>
        <v>12.36989581804842</v>
      </c>
      <c r="E69" s="26">
        <f>+E59/19082*100</f>
        <v>4.83689676134577</v>
      </c>
      <c r="G69" s="26">
        <f>+G59/19082*100</f>
        <v>31.279057121894976</v>
      </c>
      <c r="H69" s="26">
        <f>+H59/19082*100</f>
        <v>10.09734535164029</v>
      </c>
      <c r="J69" s="7"/>
      <c r="K69" s="7"/>
      <c r="M69" s="7"/>
      <c r="N69" s="7"/>
    </row>
    <row r="70" spans="3:14" ht="12.75">
      <c r="C70" s="1" t="s">
        <v>107</v>
      </c>
      <c r="J70" s="7"/>
      <c r="K70" s="7"/>
      <c r="M70" s="7"/>
      <c r="N70" s="7"/>
    </row>
    <row r="71" spans="4:14" ht="12.75">
      <c r="D71" s="1"/>
      <c r="E71" s="1"/>
      <c r="G71" s="1"/>
      <c r="H71" s="1"/>
      <c r="J71" s="7"/>
      <c r="K71" s="7"/>
      <c r="M71" s="7"/>
      <c r="N71" s="7"/>
    </row>
    <row r="72" spans="3:14" ht="12.75">
      <c r="C72" s="4"/>
      <c r="D72" s="1"/>
      <c r="E72" s="1"/>
      <c r="G72" s="1"/>
      <c r="H72" s="1"/>
      <c r="J72" s="7"/>
      <c r="K72" s="7"/>
      <c r="M72" s="7"/>
      <c r="N72" s="7"/>
    </row>
  </sheetData>
  <mergeCells count="6">
    <mergeCell ref="D10:E10"/>
    <mergeCell ref="G10:H10"/>
    <mergeCell ref="A2:H2"/>
    <mergeCell ref="A3:H3"/>
    <mergeCell ref="A4:H4"/>
    <mergeCell ref="A7:H7"/>
  </mergeCells>
  <printOptions horizontalCentered="1"/>
  <pageMargins left="0.75" right="0.75" top="1" bottom="1" header="0.5" footer="0.5"/>
  <pageSetup fitToHeight="1" fitToWidth="1" orientation="portrait" paperSize="9" scale="69" r:id="rId1"/>
  <headerFooter alignWithMargins="0">
    <oddFooter>&amp;R&amp;"Times New Roman,Regular"&amp;F&amp;A&amp;D&amp;T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7" customWidth="1"/>
    <col min="4" max="4" width="3.7109375" style="10" customWidth="1"/>
    <col min="5" max="5" width="12.7109375" style="7" customWidth="1"/>
    <col min="6" max="8" width="9.140625" style="1" customWidth="1"/>
    <col min="9" max="9" width="12.00390625" style="1" bestFit="1" customWidth="1"/>
    <col min="10" max="16384" width="9.140625" style="1" customWidth="1"/>
  </cols>
  <sheetData>
    <row r="2" spans="1:5" ht="15">
      <c r="A2" s="30" t="s">
        <v>69</v>
      </c>
      <c r="B2" s="30"/>
      <c r="C2" s="30"/>
      <c r="D2" s="30"/>
      <c r="E2" s="30"/>
    </row>
    <row r="3" spans="1:5" ht="12.75">
      <c r="A3" s="32" t="s">
        <v>109</v>
      </c>
      <c r="B3" s="32"/>
      <c r="C3" s="32"/>
      <c r="D3" s="32"/>
      <c r="E3" s="32"/>
    </row>
    <row r="4" spans="1:9" ht="15">
      <c r="A4" s="30" t="s">
        <v>110</v>
      </c>
      <c r="B4" s="30"/>
      <c r="C4" s="30"/>
      <c r="D4" s="30"/>
      <c r="E4" s="30"/>
      <c r="I4" s="9"/>
    </row>
    <row r="5" spans="1:9" ht="13.5" thickBot="1">
      <c r="A5" s="17"/>
      <c r="B5" s="17"/>
      <c r="C5" s="18"/>
      <c r="D5" s="19"/>
      <c r="E5" s="18"/>
      <c r="I5" s="9"/>
    </row>
    <row r="6" spans="1:9" ht="12.75">
      <c r="A6" s="20"/>
      <c r="B6" s="20"/>
      <c r="C6" s="21"/>
      <c r="D6" s="22"/>
      <c r="E6" s="21"/>
      <c r="I6" s="23"/>
    </row>
    <row r="7" spans="1:9" ht="15">
      <c r="A7" s="30" t="s">
        <v>114</v>
      </c>
      <c r="B7" s="30"/>
      <c r="C7" s="30"/>
      <c r="D7" s="30"/>
      <c r="E7" s="30"/>
      <c r="I7" s="9"/>
    </row>
    <row r="8" ht="12.75">
      <c r="A8" s="4"/>
    </row>
    <row r="9" spans="3:5" ht="12.75">
      <c r="C9" s="6" t="s">
        <v>52</v>
      </c>
      <c r="E9" s="6" t="s">
        <v>52</v>
      </c>
    </row>
    <row r="10" spans="3:5" ht="12.75">
      <c r="C10" s="6" t="s">
        <v>53</v>
      </c>
      <c r="E10" s="6" t="s">
        <v>54</v>
      </c>
    </row>
    <row r="11" spans="3:5" ht="12.75">
      <c r="C11" s="6" t="s">
        <v>1</v>
      </c>
      <c r="E11" s="6" t="s">
        <v>55</v>
      </c>
    </row>
    <row r="12" spans="3:5" ht="12.75">
      <c r="C12" s="6" t="s">
        <v>3</v>
      </c>
      <c r="E12" s="6" t="s">
        <v>56</v>
      </c>
    </row>
    <row r="13" spans="3:5" ht="12.75">
      <c r="C13" s="6" t="s">
        <v>112</v>
      </c>
      <c r="E13" s="6" t="s">
        <v>59</v>
      </c>
    </row>
    <row r="14" spans="3:5" ht="12.75">
      <c r="C14" s="6" t="s">
        <v>104</v>
      </c>
      <c r="E14" s="6" t="s">
        <v>104</v>
      </c>
    </row>
    <row r="16" spans="1:5" ht="12.75">
      <c r="A16" s="1">
        <v>1</v>
      </c>
      <c r="B16" s="1" t="s">
        <v>62</v>
      </c>
      <c r="C16" s="7">
        <v>25684</v>
      </c>
      <c r="E16" s="7">
        <v>27493</v>
      </c>
    </row>
    <row r="18" spans="1:5" ht="12.75">
      <c r="A18" s="1">
        <v>2</v>
      </c>
      <c r="B18" s="1" t="s">
        <v>83</v>
      </c>
      <c r="C18" s="7">
        <v>0</v>
      </c>
      <c r="E18" s="7">
        <v>0</v>
      </c>
    </row>
    <row r="20" spans="1:5" ht="12.75">
      <c r="A20" s="1">
        <v>3</v>
      </c>
      <c r="B20" s="1" t="s">
        <v>85</v>
      </c>
      <c r="C20" s="7">
        <v>0</v>
      </c>
      <c r="E20" s="7">
        <v>0</v>
      </c>
    </row>
    <row r="22" spans="1:5" ht="12.75">
      <c r="A22" s="1">
        <v>4</v>
      </c>
      <c r="B22" s="1" t="s">
        <v>86</v>
      </c>
      <c r="C22" s="7">
        <v>0</v>
      </c>
      <c r="E22" s="7">
        <v>0</v>
      </c>
    </row>
    <row r="24" spans="1:2" ht="12.75">
      <c r="A24" s="1">
        <v>5</v>
      </c>
      <c r="B24" s="1" t="s">
        <v>61</v>
      </c>
    </row>
    <row r="25" spans="2:5" ht="12.75">
      <c r="B25" s="3" t="s">
        <v>87</v>
      </c>
      <c r="C25" s="12">
        <v>0</v>
      </c>
      <c r="E25" s="12">
        <v>0</v>
      </c>
    </row>
    <row r="26" spans="2:5" ht="12.75">
      <c r="B26" s="3" t="s">
        <v>57</v>
      </c>
      <c r="C26" s="13">
        <v>14807</v>
      </c>
      <c r="E26" s="13">
        <v>12395</v>
      </c>
    </row>
    <row r="27" spans="2:5" ht="12.75">
      <c r="B27" s="3" t="s">
        <v>88</v>
      </c>
      <c r="C27" s="13">
        <v>0</v>
      </c>
      <c r="E27" s="13">
        <v>0</v>
      </c>
    </row>
    <row r="28" spans="2:5" ht="12.75">
      <c r="B28" s="3" t="s">
        <v>66</v>
      </c>
      <c r="C28" s="13">
        <v>12</v>
      </c>
      <c r="E28" s="13">
        <v>39</v>
      </c>
    </row>
    <row r="29" spans="2:5" ht="12.75">
      <c r="B29" s="3" t="s">
        <v>115</v>
      </c>
      <c r="C29" s="13">
        <v>6010</v>
      </c>
      <c r="E29" s="13">
        <v>3217</v>
      </c>
    </row>
    <row r="30" spans="2:5" ht="12.75">
      <c r="B30" s="3" t="s">
        <v>64</v>
      </c>
      <c r="C30" s="13">
        <v>4918</v>
      </c>
      <c r="E30" s="13">
        <v>154</v>
      </c>
    </row>
    <row r="31" spans="2:5" ht="12.75">
      <c r="B31" s="3" t="s">
        <v>67</v>
      </c>
      <c r="C31" s="13">
        <v>2586</v>
      </c>
      <c r="E31" s="13">
        <v>3190</v>
      </c>
    </row>
    <row r="32" spans="3:5" ht="12.75">
      <c r="C32" s="14"/>
      <c r="E32" s="14"/>
    </row>
    <row r="33" spans="2:5" ht="12.75">
      <c r="B33" s="3"/>
      <c r="C33" s="13">
        <f>SUM(C25:C32)</f>
        <v>28333</v>
      </c>
      <c r="E33" s="13">
        <f>SUM(E25:E32)</f>
        <v>18995</v>
      </c>
    </row>
    <row r="34" spans="3:5" ht="12.75">
      <c r="C34" s="13"/>
      <c r="E34" s="13"/>
    </row>
    <row r="35" spans="1:5" ht="12.75">
      <c r="A35" s="1">
        <v>6</v>
      </c>
      <c r="B35" s="1" t="s">
        <v>60</v>
      </c>
      <c r="C35" s="13"/>
      <c r="E35" s="13"/>
    </row>
    <row r="36" spans="2:5" ht="12.75">
      <c r="B36" s="3" t="s">
        <v>58</v>
      </c>
      <c r="C36" s="13">
        <v>335</v>
      </c>
      <c r="E36" s="13">
        <v>431</v>
      </c>
    </row>
    <row r="37" spans="2:5" ht="12.75">
      <c r="B37" s="3" t="s">
        <v>100</v>
      </c>
      <c r="C37" s="13">
        <v>4265</v>
      </c>
      <c r="E37" s="13">
        <v>2250</v>
      </c>
    </row>
    <row r="38" spans="2:5" ht="12.75">
      <c r="B38" s="3" t="s">
        <v>63</v>
      </c>
      <c r="C38" s="13">
        <v>5</v>
      </c>
      <c r="E38" s="13">
        <v>66</v>
      </c>
    </row>
    <row r="39" spans="2:5" ht="12.75">
      <c r="B39" s="3" t="s">
        <v>98</v>
      </c>
      <c r="C39" s="13">
        <v>849</v>
      </c>
      <c r="E39" s="13">
        <v>2129</v>
      </c>
    </row>
    <row r="40" spans="2:5" ht="12.75">
      <c r="B40" s="3" t="s">
        <v>99</v>
      </c>
      <c r="C40" s="14">
        <v>1099</v>
      </c>
      <c r="E40" s="14">
        <v>1030</v>
      </c>
    </row>
    <row r="41" spans="2:5" ht="12.75">
      <c r="B41" s="3"/>
      <c r="C41" s="14">
        <f>SUM(C36:C40)</f>
        <v>6553</v>
      </c>
      <c r="E41" s="14">
        <f>SUM(E36:E40)</f>
        <v>5906</v>
      </c>
    </row>
    <row r="43" spans="1:5" ht="12.75">
      <c r="A43" s="1">
        <v>7</v>
      </c>
      <c r="B43" s="1" t="s">
        <v>96</v>
      </c>
      <c r="C43" s="11">
        <f>+C33-C41</f>
        <v>21780</v>
      </c>
      <c r="E43" s="11">
        <f>+E33-E41</f>
        <v>13089</v>
      </c>
    </row>
    <row r="44" spans="3:5" ht="13.5" thickBot="1">
      <c r="C44" s="15">
        <f>+C16+C43</f>
        <v>47464</v>
      </c>
      <c r="E44" s="15">
        <f>+E16+E43</f>
        <v>40582</v>
      </c>
    </row>
    <row r="45" ht="13.5" thickTop="1"/>
    <row r="46" spans="1:2" ht="12.75">
      <c r="A46" s="1">
        <v>8</v>
      </c>
      <c r="B46" s="1" t="s">
        <v>84</v>
      </c>
    </row>
    <row r="47" spans="2:5" ht="12.75">
      <c r="B47" s="3" t="s">
        <v>91</v>
      </c>
      <c r="C47" s="7">
        <v>19082</v>
      </c>
      <c r="E47" s="7">
        <v>19082</v>
      </c>
    </row>
    <row r="48" ht="12.75">
      <c r="B48" s="3"/>
    </row>
    <row r="49" spans="2:5" ht="12.75">
      <c r="B49" s="3" t="s">
        <v>92</v>
      </c>
      <c r="C49" s="11">
        <v>27623</v>
      </c>
      <c r="E49" s="11">
        <v>20747</v>
      </c>
    </row>
    <row r="50" ht="12.75">
      <c r="B50" s="3"/>
    </row>
    <row r="51" spans="2:5" ht="12.75">
      <c r="B51" s="3"/>
      <c r="C51" s="7">
        <f>SUM(C47:C50)</f>
        <v>46705</v>
      </c>
      <c r="E51" s="7">
        <f>SUM(E47:E50)</f>
        <v>39829</v>
      </c>
    </row>
    <row r="52" ht="12.75">
      <c r="B52" s="3"/>
    </row>
    <row r="53" spans="1:5" ht="12.75">
      <c r="A53" s="1">
        <v>9</v>
      </c>
      <c r="B53" s="1" t="s">
        <v>89</v>
      </c>
      <c r="C53" s="7">
        <v>0</v>
      </c>
      <c r="E53" s="7">
        <v>0</v>
      </c>
    </row>
    <row r="54" ht="12.75">
      <c r="F54" s="16"/>
    </row>
    <row r="55" spans="1:5" ht="12.75">
      <c r="A55" s="1">
        <v>10</v>
      </c>
      <c r="B55" s="1" t="s">
        <v>90</v>
      </c>
      <c r="C55" s="7">
        <v>0</v>
      </c>
      <c r="E55" s="7">
        <v>0</v>
      </c>
    </row>
    <row r="57" spans="1:2" ht="12.75">
      <c r="A57" s="1">
        <v>11</v>
      </c>
      <c r="B57" s="1" t="s">
        <v>95</v>
      </c>
    </row>
    <row r="58" spans="2:5" ht="12.75">
      <c r="B58" s="3" t="s">
        <v>93</v>
      </c>
      <c r="C58" s="7">
        <v>81</v>
      </c>
      <c r="E58" s="7">
        <v>75</v>
      </c>
    </row>
    <row r="59" spans="2:5" ht="12.75">
      <c r="B59" s="3" t="s">
        <v>94</v>
      </c>
      <c r="C59" s="7">
        <v>678</v>
      </c>
      <c r="E59" s="11">
        <v>678</v>
      </c>
    </row>
    <row r="60" spans="3:5" ht="13.5" thickBot="1">
      <c r="C60" s="15">
        <f>SUM(C51:C59)</f>
        <v>47464</v>
      </c>
      <c r="E60" s="15">
        <f>SUM(E51:E59)</f>
        <v>40582</v>
      </c>
    </row>
    <row r="61" spans="3:5" ht="13.5" thickTop="1">
      <c r="C61" s="21"/>
      <c r="E61" s="21"/>
    </row>
    <row r="62" spans="1:5" ht="12.75">
      <c r="A62" s="1">
        <v>12</v>
      </c>
      <c r="B62" s="1" t="s">
        <v>97</v>
      </c>
      <c r="C62" s="7">
        <f>C51/C47*100</f>
        <v>244.75945917618697</v>
      </c>
      <c r="E62" s="7">
        <f>E51/E47*100</f>
        <v>208.72550047164867</v>
      </c>
    </row>
    <row r="64" ht="12.75">
      <c r="C64" s="7">
        <f>C60-C44</f>
        <v>0</v>
      </c>
    </row>
  </sheetData>
  <mergeCells count="4">
    <mergeCell ref="A2:E2"/>
    <mergeCell ref="A7:E7"/>
    <mergeCell ref="A3:E3"/>
    <mergeCell ref="A4:E4"/>
  </mergeCells>
  <printOptions horizontalCentered="1"/>
  <pageMargins left="0.75" right="0.75" top="0.61" bottom="1" header="0.2" footer="0.5"/>
  <pageSetup fitToHeight="1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workbookViewId="0" topLeftCell="A23">
      <selection activeCell="C30" sqref="C30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7" customWidth="1"/>
    <col min="4" max="4" width="3.7109375" style="10" customWidth="1"/>
    <col min="5" max="5" width="12.7109375" style="7" customWidth="1"/>
    <col min="6" max="16384" width="9.140625" style="1" customWidth="1"/>
  </cols>
  <sheetData>
    <row r="2" spans="1:5" ht="15">
      <c r="A2" s="30" t="s">
        <v>69</v>
      </c>
      <c r="B2" s="30"/>
      <c r="C2" s="30"/>
      <c r="D2" s="30"/>
      <c r="E2" s="30"/>
    </row>
    <row r="3" spans="1:5" ht="12.75">
      <c r="A3" s="32" t="s">
        <v>109</v>
      </c>
      <c r="B3" s="32"/>
      <c r="C3" s="32"/>
      <c r="D3" s="32"/>
      <c r="E3" s="32"/>
    </row>
    <row r="4" spans="1:5" ht="15">
      <c r="A4" s="30" t="s">
        <v>110</v>
      </c>
      <c r="B4" s="30"/>
      <c r="C4" s="30"/>
      <c r="D4" s="30"/>
      <c r="E4" s="30"/>
    </row>
    <row r="5" spans="1:5" ht="13.5" thickBot="1">
      <c r="A5" s="17"/>
      <c r="B5" s="17"/>
      <c r="C5" s="18"/>
      <c r="D5" s="19"/>
      <c r="E5" s="18"/>
    </row>
    <row r="6" spans="1:5" ht="12.75">
      <c r="A6" s="20"/>
      <c r="B6" s="20"/>
      <c r="C6" s="21"/>
      <c r="D6" s="22"/>
      <c r="E6" s="21"/>
    </row>
    <row r="7" spans="1:5" ht="15">
      <c r="A7" s="30" t="s">
        <v>114</v>
      </c>
      <c r="B7" s="30"/>
      <c r="C7" s="30"/>
      <c r="D7" s="30"/>
      <c r="E7" s="30"/>
    </row>
    <row r="8" ht="12.75">
      <c r="A8" s="4"/>
    </row>
    <row r="9" spans="3:5" ht="12.75">
      <c r="C9" s="6" t="s">
        <v>52</v>
      </c>
      <c r="E9" s="6" t="s">
        <v>52</v>
      </c>
    </row>
    <row r="10" spans="3:5" ht="12.75">
      <c r="C10" s="6" t="s">
        <v>53</v>
      </c>
      <c r="E10" s="6" t="s">
        <v>54</v>
      </c>
    </row>
    <row r="11" spans="3:5" ht="12.75">
      <c r="C11" s="6" t="s">
        <v>1</v>
      </c>
      <c r="E11" s="6" t="s">
        <v>55</v>
      </c>
    </row>
    <row r="12" spans="3:5" ht="12.75">
      <c r="C12" s="6" t="s">
        <v>3</v>
      </c>
      <c r="E12" s="6" t="s">
        <v>56</v>
      </c>
    </row>
    <row r="13" spans="3:5" ht="12.75">
      <c r="C13" s="6" t="s">
        <v>112</v>
      </c>
      <c r="E13" s="6" t="s">
        <v>59</v>
      </c>
    </row>
    <row r="14" spans="3:5" ht="12.75">
      <c r="C14" s="6" t="s">
        <v>104</v>
      </c>
      <c r="E14" s="6" t="s">
        <v>104</v>
      </c>
    </row>
    <row r="16" spans="1:5" ht="12.75">
      <c r="A16" s="1">
        <v>1</v>
      </c>
      <c r="B16" s="1" t="s">
        <v>62</v>
      </c>
      <c r="C16" s="7">
        <v>25683.726</v>
      </c>
      <c r="E16" s="7">
        <v>27493</v>
      </c>
    </row>
    <row r="18" spans="1:5" ht="12.75">
      <c r="A18" s="1">
        <v>2</v>
      </c>
      <c r="B18" s="1" t="s">
        <v>83</v>
      </c>
      <c r="C18" s="7">
        <v>0</v>
      </c>
      <c r="E18" s="7">
        <v>0</v>
      </c>
    </row>
    <row r="20" spans="1:5" ht="12.75">
      <c r="A20" s="1">
        <v>3</v>
      </c>
      <c r="B20" s="1" t="s">
        <v>85</v>
      </c>
      <c r="C20" s="7">
        <v>0</v>
      </c>
      <c r="E20" s="7">
        <v>0</v>
      </c>
    </row>
    <row r="22" spans="1:5" ht="12.75">
      <c r="A22" s="1">
        <v>4</v>
      </c>
      <c r="B22" s="1" t="s">
        <v>86</v>
      </c>
      <c r="C22" s="7">
        <v>0</v>
      </c>
      <c r="E22" s="7">
        <v>0</v>
      </c>
    </row>
    <row r="24" spans="1:2" ht="12.75">
      <c r="A24" s="1">
        <v>5</v>
      </c>
      <c r="B24" s="1" t="s">
        <v>61</v>
      </c>
    </row>
    <row r="25" spans="2:5" ht="12.75">
      <c r="B25" s="3" t="s">
        <v>87</v>
      </c>
      <c r="C25" s="12">
        <v>0</v>
      </c>
      <c r="E25" s="12">
        <v>0</v>
      </c>
    </row>
    <row r="26" spans="2:5" ht="12.75">
      <c r="B26" s="3" t="s">
        <v>57</v>
      </c>
      <c r="C26" s="13">
        <v>14807.337</v>
      </c>
      <c r="E26" s="13">
        <v>12395</v>
      </c>
    </row>
    <row r="27" spans="2:5" ht="12.75">
      <c r="B27" s="3" t="s">
        <v>88</v>
      </c>
      <c r="C27" s="13">
        <v>0</v>
      </c>
      <c r="E27" s="13">
        <v>0</v>
      </c>
    </row>
    <row r="28" spans="2:5" ht="12.75">
      <c r="B28" s="3" t="s">
        <v>66</v>
      </c>
      <c r="C28" s="13">
        <v>12.381</v>
      </c>
      <c r="E28" s="13">
        <v>39</v>
      </c>
    </row>
    <row r="29" spans="2:5" ht="12.75">
      <c r="B29" s="3" t="s">
        <v>65</v>
      </c>
      <c r="C29" s="13">
        <v>6010.318</v>
      </c>
      <c r="E29" s="13">
        <v>3217</v>
      </c>
    </row>
    <row r="30" spans="2:5" ht="12.75">
      <c r="B30" s="3" t="s">
        <v>64</v>
      </c>
      <c r="C30" s="13">
        <v>4918.258</v>
      </c>
      <c r="E30" s="13">
        <v>154</v>
      </c>
    </row>
    <row r="31" spans="2:5" ht="12.75">
      <c r="B31" s="3" t="s">
        <v>67</v>
      </c>
      <c r="C31" s="13">
        <v>2585.614</v>
      </c>
      <c r="E31" s="13">
        <v>3190</v>
      </c>
    </row>
    <row r="32" spans="3:5" ht="12.75">
      <c r="C32" s="14"/>
      <c r="E32" s="14"/>
    </row>
    <row r="33" spans="2:5" ht="12.75">
      <c r="B33" s="3"/>
      <c r="C33" s="13">
        <f>SUM(C25:C32)</f>
        <v>28333.908000000003</v>
      </c>
      <c r="E33" s="13">
        <f>SUM(E25:E32)</f>
        <v>18995</v>
      </c>
    </row>
    <row r="34" spans="3:5" ht="12.75">
      <c r="C34" s="13"/>
      <c r="E34" s="13"/>
    </row>
    <row r="35" spans="1:5" ht="12.75">
      <c r="A35" s="1">
        <v>6</v>
      </c>
      <c r="B35" s="1" t="s">
        <v>60</v>
      </c>
      <c r="C35" s="13"/>
      <c r="E35" s="13"/>
    </row>
    <row r="36" spans="2:5" ht="12.75">
      <c r="B36" s="3" t="s">
        <v>58</v>
      </c>
      <c r="C36" s="13">
        <v>334.948</v>
      </c>
      <c r="E36" s="13">
        <v>431</v>
      </c>
    </row>
    <row r="37" spans="2:5" ht="12.75">
      <c r="B37" s="3" t="s">
        <v>100</v>
      </c>
      <c r="C37" s="13">
        <v>4265.388</v>
      </c>
      <c r="E37" s="13">
        <v>2250</v>
      </c>
    </row>
    <row r="38" spans="2:5" ht="12.75">
      <c r="B38" s="3" t="s">
        <v>63</v>
      </c>
      <c r="C38" s="13">
        <v>5.11</v>
      </c>
      <c r="E38" s="13">
        <v>66</v>
      </c>
    </row>
    <row r="39" spans="2:5" ht="12.75">
      <c r="B39" s="3" t="s">
        <v>98</v>
      </c>
      <c r="C39" s="13">
        <v>848.873</v>
      </c>
      <c r="E39" s="13">
        <v>2129</v>
      </c>
    </row>
    <row r="40" spans="2:5" ht="12.75">
      <c r="B40" s="3" t="s">
        <v>99</v>
      </c>
      <c r="C40" s="14">
        <v>1099.123</v>
      </c>
      <c r="E40" s="14">
        <v>1030</v>
      </c>
    </row>
    <row r="41" spans="2:5" ht="12.75">
      <c r="B41" s="3"/>
      <c r="C41" s="14">
        <f>SUM(C36:C40)</f>
        <v>6553.441999999999</v>
      </c>
      <c r="E41" s="14">
        <f>SUM(E36:E40)</f>
        <v>5906</v>
      </c>
    </row>
    <row r="43" spans="1:5" ht="12.75">
      <c r="A43" s="1">
        <v>7</v>
      </c>
      <c r="B43" s="1" t="s">
        <v>96</v>
      </c>
      <c r="C43" s="11">
        <f>+C33-C41</f>
        <v>21780.466000000004</v>
      </c>
      <c r="E43" s="11">
        <f>+E33-E41</f>
        <v>13089</v>
      </c>
    </row>
    <row r="44" spans="3:5" ht="13.5" thickBot="1">
      <c r="C44" s="15">
        <f>+C16+C43</f>
        <v>47464.192</v>
      </c>
      <c r="E44" s="15">
        <f>+E16+E43</f>
        <v>40582</v>
      </c>
    </row>
    <row r="45" ht="13.5" thickTop="1"/>
    <row r="46" spans="1:2" ht="12.75">
      <c r="A46" s="1">
        <v>8</v>
      </c>
      <c r="B46" s="1" t="s">
        <v>84</v>
      </c>
    </row>
    <row r="47" spans="2:5" ht="12.75">
      <c r="B47" s="3" t="s">
        <v>91</v>
      </c>
      <c r="C47" s="7">
        <v>19082</v>
      </c>
      <c r="E47" s="7">
        <v>19082</v>
      </c>
    </row>
    <row r="48" ht="12.75">
      <c r="B48" s="3"/>
    </row>
    <row r="49" spans="2:5" ht="12.75">
      <c r="B49" s="3" t="s">
        <v>92</v>
      </c>
      <c r="C49" s="11">
        <f>19647.88-77.641+8052.642</f>
        <v>27622.881</v>
      </c>
      <c r="E49" s="11">
        <v>20747</v>
      </c>
    </row>
    <row r="50" ht="12.75">
      <c r="B50" s="9"/>
    </row>
    <row r="51" spans="2:5" ht="12.75">
      <c r="B51" s="9"/>
      <c r="C51" s="7">
        <f>SUM(C47:C50)</f>
        <v>46704.881</v>
      </c>
      <c r="E51" s="7">
        <f>SUM(E47:E50)</f>
        <v>39829</v>
      </c>
    </row>
    <row r="52" ht="12.75">
      <c r="B52" s="9"/>
    </row>
    <row r="53" spans="1:5" ht="12.75">
      <c r="A53" s="1">
        <v>9</v>
      </c>
      <c r="B53" s="1" t="s">
        <v>89</v>
      </c>
      <c r="C53" s="7">
        <v>0</v>
      </c>
      <c r="E53" s="7">
        <v>0</v>
      </c>
    </row>
    <row r="54" ht="12.75">
      <c r="F54" s="16"/>
    </row>
    <row r="55" spans="1:5" ht="12.75">
      <c r="A55" s="1">
        <v>10</v>
      </c>
      <c r="B55" s="1" t="s">
        <v>90</v>
      </c>
      <c r="C55" s="7">
        <v>0</v>
      </c>
      <c r="E55" s="7">
        <v>0</v>
      </c>
    </row>
    <row r="57" spans="1:2" ht="12.75">
      <c r="A57" s="1">
        <v>11</v>
      </c>
      <c r="B57" s="1" t="s">
        <v>95</v>
      </c>
    </row>
    <row r="58" spans="2:5" ht="12.75">
      <c r="B58" s="3" t="s">
        <v>93</v>
      </c>
      <c r="C58" s="7">
        <v>81.303</v>
      </c>
      <c r="E58" s="7">
        <v>75</v>
      </c>
    </row>
    <row r="59" spans="2:5" ht="12.75">
      <c r="B59" s="3" t="s">
        <v>94</v>
      </c>
      <c r="C59" s="7">
        <v>678</v>
      </c>
      <c r="E59" s="11">
        <v>678</v>
      </c>
    </row>
    <row r="60" spans="3:5" ht="13.5" thickBot="1">
      <c r="C60" s="15">
        <f>SUM(C51:C59)</f>
        <v>47464.184</v>
      </c>
      <c r="E60" s="15">
        <f>SUM(E51:E59)</f>
        <v>40582</v>
      </c>
    </row>
    <row r="61" spans="3:5" ht="13.5" thickTop="1">
      <c r="C61" s="21"/>
      <c r="E61" s="21"/>
    </row>
    <row r="62" spans="1:5" ht="12.75">
      <c r="A62" s="1">
        <v>12</v>
      </c>
      <c r="B62" s="1" t="s">
        <v>97</v>
      </c>
      <c r="C62" s="7">
        <f>C51/C47*100</f>
        <v>244.75883555182895</v>
      </c>
      <c r="E62" s="7">
        <f>E51/E47*100</f>
        <v>208.72550047164867</v>
      </c>
    </row>
    <row r="64" ht="12.75">
      <c r="C64" s="7">
        <f>+C60-C44</f>
        <v>-0.008000000001629815</v>
      </c>
    </row>
  </sheetData>
  <mergeCells count="4">
    <mergeCell ref="A2:E2"/>
    <mergeCell ref="A3:E3"/>
    <mergeCell ref="A4:E4"/>
    <mergeCell ref="A7:E7"/>
  </mergeCells>
  <printOptions horizontalCentered="1"/>
  <pageMargins left="0.75" right="0.75" top="0.55" bottom="1" header="0.2" footer="0.5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5">
      <selection activeCell="B29" sqref="B29"/>
    </sheetView>
  </sheetViews>
  <sheetFormatPr defaultColWidth="9.140625" defaultRowHeight="12.75"/>
  <cols>
    <col min="1" max="1" width="17.7109375" style="1" bestFit="1" customWidth="1"/>
    <col min="2" max="2" width="11.140625" style="9" bestFit="1" customWidth="1"/>
    <col min="3" max="3" width="12.140625" style="9" bestFit="1" customWidth="1"/>
    <col min="4" max="4" width="11.421875" style="1" bestFit="1" customWidth="1"/>
    <col min="5" max="5" width="16.140625" style="1" bestFit="1" customWidth="1"/>
    <col min="6" max="16384" width="9.140625" style="1" customWidth="1"/>
  </cols>
  <sheetData>
    <row r="1" ht="12.75">
      <c r="A1" s="1" t="s">
        <v>73</v>
      </c>
    </row>
    <row r="2" spans="2:4" ht="12.75">
      <c r="B2" s="5" t="s">
        <v>76</v>
      </c>
      <c r="C2" s="5" t="s">
        <v>76</v>
      </c>
      <c r="D2" s="5" t="s">
        <v>76</v>
      </c>
    </row>
    <row r="3" spans="2:6" ht="12.75">
      <c r="B3" s="24">
        <v>36404</v>
      </c>
      <c r="C3" s="24" t="s">
        <v>75</v>
      </c>
      <c r="D3" s="1" t="s">
        <v>68</v>
      </c>
      <c r="E3" s="1" t="s">
        <v>77</v>
      </c>
      <c r="F3" s="2" t="s">
        <v>70</v>
      </c>
    </row>
    <row r="5" spans="1:6" ht="12.75">
      <c r="A5" s="1" t="s">
        <v>11</v>
      </c>
      <c r="B5" s="9">
        <v>267346</v>
      </c>
      <c r="C5" s="9">
        <f>136661</f>
        <v>136661</v>
      </c>
      <c r="D5" s="23">
        <f>B5-C5</f>
        <v>130685</v>
      </c>
      <c r="E5" s="23">
        <f>+D5-C5</f>
        <v>-5976</v>
      </c>
      <c r="F5" s="23">
        <f>+E5/C5*100</f>
        <v>-4.37286424071242</v>
      </c>
    </row>
    <row r="7" spans="1:6" ht="12.75">
      <c r="A7" s="1" t="s">
        <v>71</v>
      </c>
      <c r="B7" s="9">
        <v>276152</v>
      </c>
      <c r="C7" s="9">
        <v>152452</v>
      </c>
      <c r="D7" s="23">
        <f>B7-C7</f>
        <v>123700</v>
      </c>
      <c r="E7" s="23">
        <f>+D7-C7</f>
        <v>-28752</v>
      </c>
      <c r="F7" s="23">
        <f>+E7/C7*100</f>
        <v>-18.85970666176895</v>
      </c>
    </row>
    <row r="9" spans="1:6" ht="12.75">
      <c r="A9" s="1" t="s">
        <v>74</v>
      </c>
      <c r="B9" s="9">
        <v>3543</v>
      </c>
      <c r="C9" s="9">
        <v>1788</v>
      </c>
      <c r="D9" s="23">
        <f>B9-C9</f>
        <v>1755</v>
      </c>
      <c r="E9" s="23">
        <f>+D9-C9</f>
        <v>-33</v>
      </c>
      <c r="F9" s="23">
        <f>+E9/C9*100</f>
        <v>-1.8456375838926176</v>
      </c>
    </row>
    <row r="11" spans="1:6" ht="12.75">
      <c r="A11" s="1" t="s">
        <v>72</v>
      </c>
      <c r="B11" s="9">
        <f>B5-B7+B9</f>
        <v>-5263</v>
      </c>
      <c r="C11" s="9">
        <f>C5-C7+C9</f>
        <v>-14003</v>
      </c>
      <c r="D11" s="9">
        <f>D5-D7+D9</f>
        <v>8740</v>
      </c>
      <c r="E11" s="9">
        <f>E5-E7+E9</f>
        <v>22743</v>
      </c>
      <c r="F11" s="23">
        <f>+E11/C11*100</f>
        <v>-162.41519674355496</v>
      </c>
    </row>
    <row r="13" ht="12.75">
      <c r="A13" s="1" t="s">
        <v>80</v>
      </c>
    </row>
    <row r="14" spans="1:4" ht="12.75">
      <c r="A14" s="1" t="s">
        <v>81</v>
      </c>
      <c r="B14" s="5" t="s">
        <v>76</v>
      </c>
      <c r="C14" s="5" t="s">
        <v>76</v>
      </c>
      <c r="D14" s="5" t="s">
        <v>76</v>
      </c>
    </row>
    <row r="15" spans="2:6" ht="12.75">
      <c r="B15" s="24">
        <v>36404</v>
      </c>
      <c r="C15" s="24" t="s">
        <v>75</v>
      </c>
      <c r="D15" s="1" t="s">
        <v>68</v>
      </c>
      <c r="E15" s="1" t="s">
        <v>77</v>
      </c>
      <c r="F15" s="2" t="s">
        <v>70</v>
      </c>
    </row>
    <row r="17" spans="1:6" ht="12.75">
      <c r="A17" s="1" t="s">
        <v>11</v>
      </c>
      <c r="B17" s="9">
        <v>602759</v>
      </c>
      <c r="C17" s="9">
        <v>287996</v>
      </c>
      <c r="D17" s="23">
        <f>B17-C17</f>
        <v>314763</v>
      </c>
      <c r="E17" s="23">
        <f>+D17-C17</f>
        <v>26767</v>
      </c>
      <c r="F17" s="23">
        <f>+E17/C17*100</f>
        <v>9.294226308698732</v>
      </c>
    </row>
    <row r="19" spans="1:6" ht="12.75">
      <c r="A19" s="1" t="s">
        <v>71</v>
      </c>
      <c r="B19" s="9">
        <v>579499</v>
      </c>
      <c r="C19" s="9">
        <v>265987</v>
      </c>
      <c r="D19" s="23">
        <f>B19-C19</f>
        <v>313512</v>
      </c>
      <c r="E19" s="23">
        <f>+D19-C19</f>
        <v>47525</v>
      </c>
      <c r="F19" s="23">
        <f>+E19/C19*100</f>
        <v>17.86741457289266</v>
      </c>
    </row>
    <row r="21" spans="1:6" ht="12.75">
      <c r="A21" s="1" t="s">
        <v>74</v>
      </c>
      <c r="B21" s="9">
        <v>0</v>
      </c>
      <c r="C21" s="9">
        <v>0</v>
      </c>
      <c r="D21" s="23">
        <f>B21-C21</f>
        <v>0</v>
      </c>
      <c r="E21" s="23">
        <f>+D21-C21</f>
        <v>0</v>
      </c>
      <c r="F21" s="23">
        <v>0</v>
      </c>
    </row>
    <row r="23" spans="1:6" ht="12.75">
      <c r="A23" s="1" t="s">
        <v>72</v>
      </c>
      <c r="B23" s="9">
        <f>B17-B19+B21</f>
        <v>23260</v>
      </c>
      <c r="C23" s="9">
        <f>C17-C19+C21</f>
        <v>22009</v>
      </c>
      <c r="D23" s="9">
        <f>D17-D19+D21</f>
        <v>1251</v>
      </c>
      <c r="E23" s="9">
        <f>E17-E19+E21</f>
        <v>-20758</v>
      </c>
      <c r="F23" s="23">
        <f>+E23/C23*100</f>
        <v>-94.31596165205144</v>
      </c>
    </row>
    <row r="25" ht="12.75">
      <c r="A25" s="1" t="s">
        <v>80</v>
      </c>
    </row>
    <row r="26" spans="1:4" ht="12.75">
      <c r="A26" s="1" t="s">
        <v>82</v>
      </c>
      <c r="B26" s="5" t="s">
        <v>76</v>
      </c>
      <c r="C26" s="5" t="s">
        <v>76</v>
      </c>
      <c r="D26" s="5" t="s">
        <v>76</v>
      </c>
    </row>
    <row r="27" spans="2:6" ht="12.75">
      <c r="B27" s="24">
        <v>36404</v>
      </c>
      <c r="C27" s="24" t="s">
        <v>75</v>
      </c>
      <c r="D27" s="1" t="s">
        <v>68</v>
      </c>
      <c r="E27" s="1" t="s">
        <v>77</v>
      </c>
      <c r="F27" s="2" t="s">
        <v>70</v>
      </c>
    </row>
    <row r="29" spans="1:6" ht="12.75">
      <c r="A29" s="1" t="s">
        <v>11</v>
      </c>
      <c r="B29" s="9">
        <v>1347209</v>
      </c>
      <c r="C29" s="9">
        <v>640086</v>
      </c>
      <c r="D29" s="23">
        <f>B29-C29</f>
        <v>707123</v>
      </c>
      <c r="E29" s="23">
        <f>+D29-C29</f>
        <v>67037</v>
      </c>
      <c r="F29" s="23">
        <f>+E29/C29*100</f>
        <v>10.473123923972716</v>
      </c>
    </row>
    <row r="31" spans="1:6" ht="12.75">
      <c r="A31" s="1" t="s">
        <v>71</v>
      </c>
      <c r="B31" s="9">
        <v>1295266</v>
      </c>
      <c r="C31" s="9">
        <v>590960</v>
      </c>
      <c r="D31" s="23">
        <f>B31-C31</f>
        <v>704306</v>
      </c>
      <c r="E31" s="23">
        <f>+D31-C31</f>
        <v>113346</v>
      </c>
      <c r="F31" s="23">
        <f>+E31/C31*100</f>
        <v>19.1799783403276</v>
      </c>
    </row>
    <row r="33" spans="1:6" ht="12.75">
      <c r="A33" s="1" t="s">
        <v>74</v>
      </c>
      <c r="B33" s="9">
        <v>0</v>
      </c>
      <c r="C33" s="9">
        <v>0</v>
      </c>
      <c r="D33" s="23">
        <f>B33-C33</f>
        <v>0</v>
      </c>
      <c r="E33" s="23">
        <f>+D33-C33</f>
        <v>0</v>
      </c>
      <c r="F33" s="23">
        <v>0</v>
      </c>
    </row>
    <row r="35" spans="1:6" ht="12.75">
      <c r="A35" s="1" t="s">
        <v>72</v>
      </c>
      <c r="B35" s="9">
        <f>B29-B31+B33</f>
        <v>51943</v>
      </c>
      <c r="C35" s="9">
        <f>C29-C31+C33</f>
        <v>49126</v>
      </c>
      <c r="D35" s="9">
        <f>D29-D31+D33</f>
        <v>2817</v>
      </c>
      <c r="E35" s="9">
        <f>E29-E31+E33</f>
        <v>-46309</v>
      </c>
      <c r="F35" s="23">
        <f>+E35/C35*100</f>
        <v>-94.26576558238</v>
      </c>
    </row>
    <row r="40" spans="2:5" ht="12.75">
      <c r="B40" s="9">
        <f>-313512/314763*100</f>
        <v>-99.6025581151533</v>
      </c>
      <c r="C40" s="9">
        <f>-704306/707123*100</f>
        <v>-99.60162517694941</v>
      </c>
      <c r="D40" s="9">
        <f>-342998/276386*100</f>
        <v>-124.10107603134746</v>
      </c>
      <c r="E40" s="9">
        <f>-804120/646968*100</f>
        <v>-124.29053678079904</v>
      </c>
    </row>
    <row r="41" spans="2:5" ht="12.75">
      <c r="B41" s="25">
        <f>1251/314763*100</f>
        <v>0.3974418848466942</v>
      </c>
      <c r="C41" s="9">
        <f>2817/707123*100</f>
        <v>0.3983748230505867</v>
      </c>
      <c r="D41" s="9">
        <f>-66612/276386*100</f>
        <v>-24.101076031347464</v>
      </c>
      <c r="E41" s="9">
        <f>-157152/646968*100</f>
        <v>-24.290536780799048</v>
      </c>
    </row>
    <row r="42" ht="12.75">
      <c r="B42" s="9">
        <f>20052/1142520*100</f>
        <v>1.7550677449847705</v>
      </c>
    </row>
    <row r="43" ht="12.75">
      <c r="B43" s="9">
        <f>-1122468/1142520*100</f>
        <v>-98.24493225501523</v>
      </c>
    </row>
    <row r="45" spans="4:5" ht="12.75">
      <c r="D45" s="9">
        <f>314763-276386</f>
        <v>38377</v>
      </c>
      <c r="E45" s="9">
        <f>707123-646968</f>
        <v>60155</v>
      </c>
    </row>
    <row r="46" spans="4:5" ht="12.75">
      <c r="D46" s="9">
        <f>(313512)-(342998)</f>
        <v>-29486</v>
      </c>
      <c r="E46" s="9">
        <f>(704306)-(804120)</f>
        <v>-99814</v>
      </c>
    </row>
    <row r="47" spans="4:5" ht="12.75">
      <c r="D47" s="9">
        <f>1251-(66612)</f>
        <v>-65361</v>
      </c>
      <c r="E47" s="9">
        <f>2817-(157152)</f>
        <v>-154335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D23" sqref="D23"/>
    </sheetView>
  </sheetViews>
  <sheetFormatPr defaultColWidth="9.140625" defaultRowHeight="12.75"/>
  <cols>
    <col min="1" max="1" width="17.7109375" style="1" customWidth="1"/>
    <col min="2" max="2" width="11.140625" style="9" bestFit="1" customWidth="1"/>
    <col min="3" max="3" width="12.140625" style="9" customWidth="1"/>
    <col min="4" max="4" width="11.421875" style="1" customWidth="1"/>
    <col min="5" max="5" width="16.140625" style="1" customWidth="1"/>
    <col min="6" max="16384" width="9.140625" style="1" customWidth="1"/>
  </cols>
  <sheetData>
    <row r="1" ht="12.75">
      <c r="A1" s="1" t="s">
        <v>73</v>
      </c>
    </row>
    <row r="2" spans="2:4" ht="12.75">
      <c r="B2" s="5" t="s">
        <v>76</v>
      </c>
      <c r="C2" s="5" t="s">
        <v>76</v>
      </c>
      <c r="D2" s="5" t="s">
        <v>76</v>
      </c>
    </row>
    <row r="3" spans="2:6" ht="12.75">
      <c r="B3" s="24">
        <v>36039</v>
      </c>
      <c r="C3" s="24" t="s">
        <v>78</v>
      </c>
      <c r="D3" s="1" t="s">
        <v>79</v>
      </c>
      <c r="E3" s="1" t="s">
        <v>77</v>
      </c>
      <c r="F3" s="2" t="s">
        <v>70</v>
      </c>
    </row>
    <row r="5" spans="1:6" ht="12.75">
      <c r="A5" s="1" t="s">
        <v>11</v>
      </c>
      <c r="B5" s="9">
        <v>230820</v>
      </c>
      <c r="C5" s="9">
        <v>100982</v>
      </c>
      <c r="D5" s="23">
        <f>B5-C5</f>
        <v>129838</v>
      </c>
      <c r="E5" s="23">
        <f>+D5-C5</f>
        <v>28856</v>
      </c>
      <c r="F5" s="23">
        <f>+E5/C5*100</f>
        <v>28.57538967340714</v>
      </c>
    </row>
    <row r="7" spans="1:6" ht="12.75">
      <c r="A7" s="1" t="s">
        <v>71</v>
      </c>
      <c r="B7" s="9">
        <v>256946</v>
      </c>
      <c r="C7" s="9">
        <f>98596+6037+16277</f>
        <v>120910</v>
      </c>
      <c r="D7" s="23">
        <f>B7-C7</f>
        <v>136036</v>
      </c>
      <c r="E7" s="23">
        <f>+D7-C7</f>
        <v>15126</v>
      </c>
      <c r="F7" s="23">
        <f>+E7/C7*100</f>
        <v>12.510131502770655</v>
      </c>
    </row>
    <row r="9" spans="1:6" ht="12.75">
      <c r="A9" s="1" t="s">
        <v>74</v>
      </c>
      <c r="B9" s="9">
        <v>10162</v>
      </c>
      <c r="C9" s="9">
        <v>0</v>
      </c>
      <c r="D9" s="23">
        <f>B9-C9</f>
        <v>10162</v>
      </c>
      <c r="E9" s="23">
        <f>+D9-C9</f>
        <v>10162</v>
      </c>
      <c r="F9" s="9">
        <v>0</v>
      </c>
    </row>
    <row r="11" spans="1:6" ht="12.75">
      <c r="A11" s="1" t="s">
        <v>72</v>
      </c>
      <c r="B11" s="9">
        <f>B5-B7+B9</f>
        <v>-15964</v>
      </c>
      <c r="C11" s="9">
        <f>C5-C7+C9</f>
        <v>-19928</v>
      </c>
      <c r="D11" s="9">
        <f>D5-D7+D9</f>
        <v>3964</v>
      </c>
      <c r="E11" s="9">
        <f>E5-E7+E9</f>
        <v>23892</v>
      </c>
      <c r="F11" s="23">
        <f>+E11/C11*100</f>
        <v>-119.89160979526294</v>
      </c>
    </row>
    <row r="13" ht="12.75">
      <c r="A13" s="1" t="s">
        <v>80</v>
      </c>
    </row>
    <row r="14" spans="1:4" ht="12.75">
      <c r="A14" s="1" t="s">
        <v>81</v>
      </c>
      <c r="B14" s="5" t="s">
        <v>76</v>
      </c>
      <c r="C14" s="5" t="s">
        <v>76</v>
      </c>
      <c r="D14" s="5" t="s">
        <v>76</v>
      </c>
    </row>
    <row r="15" spans="2:6" ht="12.75">
      <c r="B15" s="24">
        <v>36039</v>
      </c>
      <c r="C15" s="24" t="s">
        <v>78</v>
      </c>
      <c r="D15" s="1" t="s">
        <v>79</v>
      </c>
      <c r="E15" s="1" t="s">
        <v>77</v>
      </c>
      <c r="F15" s="2" t="s">
        <v>70</v>
      </c>
    </row>
    <row r="17" spans="1:6" ht="12.75">
      <c r="A17" s="1" t="s">
        <v>11</v>
      </c>
      <c r="B17" s="9">
        <v>572017</v>
      </c>
      <c r="C17" s="9">
        <v>295631</v>
      </c>
      <c r="D17" s="23">
        <f>B17-C17</f>
        <v>276386</v>
      </c>
      <c r="E17" s="23">
        <f>+D17-C17</f>
        <v>-19245</v>
      </c>
      <c r="F17" s="23">
        <f>+E17/C17*100</f>
        <v>-6.509804452171795</v>
      </c>
    </row>
    <row r="19" spans="1:6" ht="12.75">
      <c r="A19" s="1" t="s">
        <v>71</v>
      </c>
      <c r="B19" s="9">
        <v>698736</v>
      </c>
      <c r="C19" s="9">
        <f>277698+11911+66129</f>
        <v>355738</v>
      </c>
      <c r="D19" s="23">
        <f>B19-C19</f>
        <v>342998</v>
      </c>
      <c r="E19" s="23">
        <f>+D19-C19</f>
        <v>-12740</v>
      </c>
      <c r="F19" s="23">
        <f>+E19/C19*100</f>
        <v>-3.5812873519275423</v>
      </c>
    </row>
    <row r="21" spans="1:6" ht="12.75">
      <c r="A21" s="1" t="s">
        <v>74</v>
      </c>
      <c r="B21" s="9">
        <v>0</v>
      </c>
      <c r="C21" s="9">
        <v>0</v>
      </c>
      <c r="D21" s="23">
        <f>B21-C21</f>
        <v>0</v>
      </c>
      <c r="E21" s="23">
        <f>+D21-C21</f>
        <v>0</v>
      </c>
      <c r="F21" s="9">
        <v>0</v>
      </c>
    </row>
    <row r="23" spans="1:6" ht="12.75">
      <c r="A23" s="1" t="s">
        <v>72</v>
      </c>
      <c r="B23" s="9">
        <f>B17-B19+B21</f>
        <v>-126719</v>
      </c>
      <c r="C23" s="9">
        <f>C17-C19+C21</f>
        <v>-60107</v>
      </c>
      <c r="D23" s="9">
        <f>D17-D19+D21</f>
        <v>-66612</v>
      </c>
      <c r="E23" s="9">
        <f>E17-E19+E21</f>
        <v>-6505</v>
      </c>
      <c r="F23" s="23">
        <f>+E23/C23*100</f>
        <v>10.822366779243682</v>
      </c>
    </row>
    <row r="25" ht="12.75">
      <c r="A25" s="1" t="s">
        <v>80</v>
      </c>
    </row>
    <row r="26" spans="1:4" ht="12.75">
      <c r="A26" s="1" t="s">
        <v>82</v>
      </c>
      <c r="B26" s="5" t="s">
        <v>76</v>
      </c>
      <c r="C26" s="5" t="s">
        <v>76</v>
      </c>
      <c r="D26" s="5" t="s">
        <v>76</v>
      </c>
    </row>
    <row r="27" spans="2:6" ht="12.75">
      <c r="B27" s="24">
        <v>36039</v>
      </c>
      <c r="C27" s="24" t="s">
        <v>78</v>
      </c>
      <c r="D27" s="1" t="s">
        <v>79</v>
      </c>
      <c r="E27" s="1" t="s">
        <v>77</v>
      </c>
      <c r="F27" s="2" t="s">
        <v>70</v>
      </c>
    </row>
    <row r="29" spans="1:6" ht="12.75">
      <c r="A29" s="1" t="s">
        <v>11</v>
      </c>
      <c r="B29" s="9">
        <v>1347026</v>
      </c>
      <c r="C29" s="9">
        <v>700058</v>
      </c>
      <c r="D29" s="23">
        <f>B29-C29</f>
        <v>646968</v>
      </c>
      <c r="E29" s="23">
        <f>+D29-C29</f>
        <v>-53090</v>
      </c>
      <c r="F29" s="23">
        <f>+E29/C29*100</f>
        <v>-7.583657354104946</v>
      </c>
    </row>
    <row r="31" spans="1:6" ht="12.75">
      <c r="A31" s="1" t="s">
        <v>71</v>
      </c>
      <c r="B31" s="9">
        <v>1648149</v>
      </c>
      <c r="C31" s="9">
        <v>844029</v>
      </c>
      <c r="D31" s="23">
        <f>B31-C31</f>
        <v>804120</v>
      </c>
      <c r="E31" s="23">
        <f>+D31-C31</f>
        <v>-39909</v>
      </c>
      <c r="F31" s="23">
        <f>+E31/C31*100</f>
        <v>-4.728392033923004</v>
      </c>
    </row>
    <row r="33" spans="1:6" ht="12.75">
      <c r="A33" s="1" t="s">
        <v>74</v>
      </c>
      <c r="B33" s="9">
        <v>0</v>
      </c>
      <c r="C33" s="9">
        <v>0</v>
      </c>
      <c r="D33" s="23">
        <f>B33-C33</f>
        <v>0</v>
      </c>
      <c r="E33" s="23">
        <f>+D33-C33</f>
        <v>0</v>
      </c>
      <c r="F33" s="9">
        <v>0</v>
      </c>
    </row>
    <row r="35" spans="1:6" ht="12.75">
      <c r="A35" s="1" t="s">
        <v>72</v>
      </c>
      <c r="B35" s="9">
        <f>B29-B31+B33</f>
        <v>-301123</v>
      </c>
      <c r="C35" s="9">
        <f>C29-C31+C33</f>
        <v>-143971</v>
      </c>
      <c r="D35" s="9">
        <f>D29-D31+D33</f>
        <v>-157152</v>
      </c>
      <c r="E35" s="9">
        <f>E29-E31+E33</f>
        <v>-13181</v>
      </c>
      <c r="F35" s="23">
        <f>+E35/C35*100</f>
        <v>9.155316001139118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klseedms</cp:lastModifiedBy>
  <cp:lastPrinted>2000-02-16T07:01:00Z</cp:lastPrinted>
  <dcterms:created xsi:type="dcterms:W3CDTF">1999-10-22T08:18:07Z</dcterms:created>
  <cp:category/>
  <cp:version/>
  <cp:contentType/>
  <cp:contentStatus/>
</cp:coreProperties>
</file>